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hcr365.sharepoint.com/teams/amer-persup/Shared Documents/Lima - SUPPLY/1.- PROCESOS/2025/3. RFP/RFP-2025-002 CAJA DE AGUA &amp; PRONOEI/1. Bases/"/>
    </mc:Choice>
  </mc:AlternateContent>
  <xr:revisionPtr revIDLastSave="74" documentId="13_ncr:1_{71151E97-C7FE-4A80-BAF0-5FC3353E8E22}" xr6:coauthVersionLast="47" xr6:coauthVersionMax="47" xr10:uidLastSave="{FEC528F0-56CF-4563-B1FB-D5C2D4899234}"/>
  <bookViews>
    <workbookView xWindow="-105" yWindow="0" windowWidth="14610" windowHeight="15585" xr2:uid="{8F333F9E-57C0-42BB-B5FB-CED796C56964}"/>
  </bookViews>
  <sheets>
    <sheet name="LOTE 1" sheetId="1" r:id="rId1"/>
    <sheet name="LOTE 2" sheetId="3" r:id="rId2"/>
  </sheets>
  <definedNames>
    <definedName name="_xlnm._FilterDatabase" localSheetId="0" hidden="1">'LOTE 1'!$B$10:$H$74</definedName>
    <definedName name="_xlnm._FilterDatabase" localSheetId="1" hidden="1">'LOTE 2'!$B$10:$H$175</definedName>
    <definedName name="_xlnm.Print_Area" localSheetId="0">'LOTE 1'!$A$1:$G$88</definedName>
    <definedName name="_xlnm.Print_Area" localSheetId="1">'LOTE 2'!$A$1:$G$189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8" i="1" l="1"/>
  <c r="G67" i="1"/>
  <c r="G66" i="1"/>
  <c r="G65" i="1"/>
  <c r="E64" i="1"/>
  <c r="G64" i="1" s="1"/>
  <c r="E63" i="1"/>
  <c r="G63" i="1" s="1"/>
  <c r="E62" i="1"/>
  <c r="G62" i="1" s="1"/>
  <c r="G60" i="1"/>
  <c r="G59" i="1"/>
  <c r="G58" i="1"/>
  <c r="G57" i="1"/>
  <c r="G56" i="1"/>
  <c r="E55" i="1"/>
  <c r="G55" i="1" s="1"/>
  <c r="G54" i="1"/>
  <c r="G52" i="1"/>
  <c r="G51" i="1"/>
  <c r="G50" i="1"/>
  <c r="G48" i="1"/>
  <c r="G47" i="1"/>
  <c r="E46" i="1"/>
  <c r="G46" i="1" s="1"/>
  <c r="E45" i="1"/>
  <c r="G45" i="1" s="1"/>
  <c r="G44" i="1"/>
  <c r="G43" i="1"/>
  <c r="G41" i="1"/>
  <c r="G38" i="1"/>
  <c r="G37" i="1"/>
  <c r="G36" i="1"/>
  <c r="G32" i="1"/>
  <c r="G31" i="1"/>
  <c r="G30" i="1"/>
  <c r="G29" i="1"/>
  <c r="G28" i="1"/>
  <c r="E27" i="1"/>
  <c r="G27" i="1" s="1"/>
  <c r="E24" i="1"/>
  <c r="E25" i="1" s="1"/>
  <c r="G25" i="1" s="1"/>
  <c r="E23" i="1"/>
  <c r="G23" i="1" s="1"/>
  <c r="G22" i="1"/>
  <c r="G21" i="1"/>
  <c r="G20" i="1"/>
  <c r="G19" i="1"/>
  <c r="G17" i="1"/>
  <c r="G16" i="1"/>
  <c r="G14" i="1"/>
  <c r="G13" i="1"/>
  <c r="G13" i="3"/>
  <c r="G14" i="3"/>
  <c r="G15" i="3"/>
  <c r="G16" i="3"/>
  <c r="G17" i="3"/>
  <c r="G18" i="3"/>
  <c r="G20" i="3"/>
  <c r="G21" i="3"/>
  <c r="G22" i="3"/>
  <c r="E23" i="3"/>
  <c r="G23" i="3" s="1"/>
  <c r="G24" i="3"/>
  <c r="G25" i="3"/>
  <c r="G27" i="3"/>
  <c r="E28" i="3"/>
  <c r="G28" i="3"/>
  <c r="G29" i="3"/>
  <c r="G30" i="3"/>
  <c r="E31" i="3"/>
  <c r="G31" i="3" s="1"/>
  <c r="E34" i="3"/>
  <c r="G34" i="3" s="1"/>
  <c r="G36" i="3"/>
  <c r="G37" i="3"/>
  <c r="E39" i="3"/>
  <c r="E51" i="3" s="1"/>
  <c r="G51" i="3" s="1"/>
  <c r="G39" i="3"/>
  <c r="E40" i="3"/>
  <c r="G40" i="3"/>
  <c r="E41" i="3"/>
  <c r="G41" i="3"/>
  <c r="G42" i="3"/>
  <c r="G44" i="3"/>
  <c r="E46" i="3"/>
  <c r="G46" i="3"/>
  <c r="E47" i="3"/>
  <c r="G47" i="3" s="1"/>
  <c r="E48" i="3"/>
  <c r="G48" i="3" s="1"/>
  <c r="E50" i="3"/>
  <c r="G50" i="3"/>
  <c r="E52" i="3"/>
  <c r="E57" i="3" s="1"/>
  <c r="G57" i="3" s="1"/>
  <c r="G52" i="3"/>
  <c r="E54" i="3"/>
  <c r="G54" i="3" s="1"/>
  <c r="G55" i="3"/>
  <c r="E56" i="3"/>
  <c r="G56" i="3" s="1"/>
  <c r="G59" i="3"/>
  <c r="G60" i="3"/>
  <c r="G61" i="3"/>
  <c r="G62" i="3"/>
  <c r="G64" i="3"/>
  <c r="G65" i="3"/>
  <c r="G66" i="3"/>
  <c r="G67" i="3"/>
  <c r="G68" i="3"/>
  <c r="G69" i="3"/>
  <c r="G70" i="3"/>
  <c r="G71" i="3"/>
  <c r="G72" i="3"/>
  <c r="G73" i="3"/>
  <c r="E74" i="3"/>
  <c r="G74" i="3"/>
  <c r="E75" i="3"/>
  <c r="G75" i="3"/>
  <c r="E76" i="3"/>
  <c r="G76" i="3"/>
  <c r="E77" i="3"/>
  <c r="G77" i="3" s="1"/>
  <c r="G78" i="3"/>
  <c r="G79" i="3"/>
  <c r="G80" i="3"/>
  <c r="G81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8" i="3"/>
  <c r="G99" i="3"/>
  <c r="E100" i="3"/>
  <c r="G100" i="3"/>
  <c r="G101" i="3"/>
  <c r="E103" i="3"/>
  <c r="G103" i="3" s="1"/>
  <c r="G104" i="3"/>
  <c r="G106" i="3"/>
  <c r="G109" i="3"/>
  <c r="E111" i="3"/>
  <c r="G111" i="3"/>
  <c r="G113" i="3"/>
  <c r="E114" i="3"/>
  <c r="G114" i="3" s="1"/>
  <c r="E116" i="3"/>
  <c r="G116" i="3" s="1"/>
  <c r="E118" i="3"/>
  <c r="G118" i="3"/>
  <c r="G119" i="3"/>
  <c r="E120" i="3"/>
  <c r="G120" i="3"/>
  <c r="G121" i="3"/>
  <c r="E123" i="3"/>
  <c r="G123" i="3" s="1"/>
  <c r="G124" i="3"/>
  <c r="G125" i="3"/>
  <c r="G127" i="3"/>
  <c r="E128" i="3"/>
  <c r="E135" i="3" s="1"/>
  <c r="G135" i="3" s="1"/>
  <c r="G129" i="3"/>
  <c r="G130" i="3"/>
  <c r="G131" i="3"/>
  <c r="G132" i="3"/>
  <c r="G133" i="3"/>
  <c r="G134" i="3"/>
  <c r="E136" i="3"/>
  <c r="G136" i="3"/>
  <c r="E137" i="3"/>
  <c r="G137" i="3" s="1"/>
  <c r="E138" i="3"/>
  <c r="G138" i="3" s="1"/>
  <c r="G139" i="3"/>
  <c r="G140" i="3"/>
  <c r="G142" i="3"/>
  <c r="G143" i="3"/>
  <c r="G144" i="3"/>
  <c r="G147" i="3"/>
  <c r="G148" i="3"/>
  <c r="E150" i="3"/>
  <c r="G150" i="3" s="1"/>
  <c r="G151" i="3"/>
  <c r="G152" i="3"/>
  <c r="E154" i="3"/>
  <c r="G154" i="3" s="1"/>
  <c r="E155" i="3"/>
  <c r="G155" i="3"/>
  <c r="E156" i="3"/>
  <c r="G156" i="3"/>
  <c r="E159" i="3"/>
  <c r="G159" i="3"/>
  <c r="E161" i="3"/>
  <c r="G161" i="3" s="1"/>
  <c r="E163" i="3"/>
  <c r="G163" i="3" s="1"/>
  <c r="G164" i="3"/>
  <c r="E166" i="3"/>
  <c r="G166" i="3"/>
  <c r="G167" i="3"/>
  <c r="E169" i="3"/>
  <c r="G169" i="3"/>
  <c r="E141" i="3" l="1"/>
  <c r="G141" i="3" s="1"/>
  <c r="G128" i="3"/>
  <c r="E61" i="1"/>
  <c r="G61" i="1" s="1"/>
  <c r="E35" i="1"/>
  <c r="G35" i="1" s="1"/>
  <c r="E40" i="1"/>
  <c r="G40" i="1" s="1"/>
  <c r="G24" i="1"/>
  <c r="D69" i="1" s="1"/>
  <c r="D170" i="3" l="1"/>
  <c r="D173" i="3" l="1"/>
  <c r="D174" i="3" l="1"/>
  <c r="D175" i="3" s="1"/>
  <c r="D72" i="1"/>
  <c r="D73" i="1" s="1"/>
  <c r="D74" i="1" s="1"/>
</calcChain>
</file>

<file path=xl/sharedStrings.xml><?xml version="1.0" encoding="utf-8"?>
<sst xmlns="http://schemas.openxmlformats.org/spreadsheetml/2006/main" count="600" uniqueCount="249">
  <si>
    <t>Item</t>
  </si>
  <si>
    <t>Descripción</t>
  </si>
  <si>
    <t>Und.</t>
  </si>
  <si>
    <t>I</t>
  </si>
  <si>
    <t>1</t>
  </si>
  <si>
    <t>1,1</t>
  </si>
  <si>
    <t>2</t>
  </si>
  <si>
    <t>2,1</t>
  </si>
  <si>
    <t>2,2</t>
  </si>
  <si>
    <t>3</t>
  </si>
  <si>
    <t>3,2</t>
  </si>
  <si>
    <t>3,3</t>
  </si>
  <si>
    <t>ml</t>
  </si>
  <si>
    <t>COSTO DIRECTO</t>
  </si>
  <si>
    <t>GASTOS GENERALES</t>
  </si>
  <si>
    <t>UTILIDADES</t>
  </si>
  <si>
    <t>SUB TOTAL</t>
  </si>
  <si>
    <t>IGV</t>
  </si>
  <si>
    <t>TOTAL</t>
  </si>
  <si>
    <t>RAZÓN SOCIAL</t>
  </si>
  <si>
    <t>FECHA</t>
  </si>
  <si>
    <r>
      <t>Instrucciones:</t>
    </r>
    <r>
      <rPr>
        <sz val="11"/>
        <color rgb="FF000000"/>
        <rFont val="Aptos Narrow"/>
        <family val="2"/>
        <scheme val="minor"/>
      </rPr>
      <t xml:space="preserve"> por favor complete solo la casilla F y G. Al completar, firme el documento en la parte inferior. 
*Las partidas deberán incluir materiales, equipo, mano de Obra, Insumos, y demás costos asociados a la producción de la totalidad de la partida.</t>
    </r>
  </si>
  <si>
    <t xml:space="preserve">Notas: </t>
  </si>
  <si>
    <t>Al enviar su oferta el proveedor acepta de manera plena los Términos de Referencia, los términos de pago, y las condiciones generales de contrato.</t>
  </si>
  <si>
    <t>____________________</t>
  </si>
  <si>
    <t>FIRMA</t>
  </si>
  <si>
    <t>Los precios están expresados en Soles.</t>
  </si>
  <si>
    <t>Los precios son a todo costo.</t>
  </si>
  <si>
    <t>TRAZO, NIVELES Y REPLANTEO PRELIMINAR</t>
  </si>
  <si>
    <t>m2</t>
  </si>
  <si>
    <t>1,2</t>
  </si>
  <si>
    <t>OBRAS PROVISIONALES</t>
  </si>
  <si>
    <t xml:space="preserve">TELA VERDE CERRAMIENTO PELIGRO NO PASE h: 2m </t>
  </si>
  <si>
    <t>m</t>
  </si>
  <si>
    <t>HABILITACION DE ALMACEN PARA MATERIALES Y EQUIPOS DE OBRA</t>
  </si>
  <si>
    <t>mes</t>
  </si>
  <si>
    <t>3,1</t>
  </si>
  <si>
    <t>un</t>
  </si>
  <si>
    <t>3,4</t>
  </si>
  <si>
    <t>ELIMINACION DE MATERIAL EXCEDENTE A BOTADERO AUTORIZADO(MINEM O SIMILAR)</t>
  </si>
  <si>
    <t>m3</t>
  </si>
  <si>
    <t>3,5</t>
  </si>
  <si>
    <t>EXCAVACION PARA VEREDAS</t>
  </si>
  <si>
    <t>REFINE, NIVEL.Y COMPACT./TERRENO NORMAL/CON PISON MANUAL</t>
  </si>
  <si>
    <t>RELLENO COMPACTADO A MANO - MAT. PROPIO, R=7M3/D C/PISON</t>
  </si>
  <si>
    <t>4</t>
  </si>
  <si>
    <t>4,2</t>
  </si>
  <si>
    <t>4,3</t>
  </si>
  <si>
    <t>4,4</t>
  </si>
  <si>
    <t>5</t>
  </si>
  <si>
    <t>OBRAS DE CONCRETO</t>
  </si>
  <si>
    <t>VEREDAS Y LOSA</t>
  </si>
  <si>
    <t>ACERO  fy=4200kg/cm2</t>
  </si>
  <si>
    <t>kg</t>
  </si>
  <si>
    <t>6</t>
  </si>
  <si>
    <t>PISOS Y PAVIMENTOS</t>
  </si>
  <si>
    <t>PISO DE CEMENTO PULIDO E=2" MEZCLA 1:4</t>
  </si>
  <si>
    <t>7</t>
  </si>
  <si>
    <t>und</t>
  </si>
  <si>
    <t>8</t>
  </si>
  <si>
    <t>CUBIERTAS</t>
  </si>
  <si>
    <t xml:space="preserve">CUBIERTA DE TK5 AZUL E=1,5mm </t>
  </si>
  <si>
    <t>CANALETA PARA LLUVIA PVC DN: 125MM</t>
  </si>
  <si>
    <t>BAJANTE AGUA LLUVIA PVC 3"</t>
  </si>
  <si>
    <t>9</t>
  </si>
  <si>
    <t>INSTALACIONES ELÉCTRICAS</t>
  </si>
  <si>
    <t>9,1</t>
  </si>
  <si>
    <t>SALIDA PARA TOMACORRIENTES</t>
  </si>
  <si>
    <t>pto</t>
  </si>
  <si>
    <t>9,2</t>
  </si>
  <si>
    <t>SALIDA PARA LUMINARIAS</t>
  </si>
  <si>
    <t>9,3</t>
  </si>
  <si>
    <t>SALIDA PARA INTERRUPTORES</t>
  </si>
  <si>
    <t>9,4</t>
  </si>
  <si>
    <t>TUBERIA CONDUIT 3/4"(Incluye todos los accesorios para su instalación)</t>
  </si>
  <si>
    <t>9,5</t>
  </si>
  <si>
    <t>TUBERIA PVC-SAP 3/4"</t>
  </si>
  <si>
    <t>9,6</t>
  </si>
  <si>
    <t>TUBERIA FLEXIBLE 3/4"</t>
  </si>
  <si>
    <t>9,7</t>
  </si>
  <si>
    <t>CAJA DE PASO METÁLICA 150 x 150mm</t>
  </si>
  <si>
    <t>CABLE NH-80 2-1X6MM2 +1X4MM2 (T)</t>
  </si>
  <si>
    <t>9,9</t>
  </si>
  <si>
    <t>CABLE NH-80 2-1X4MM2 + 1X4MM2 (T)</t>
  </si>
  <si>
    <t>9,10</t>
  </si>
  <si>
    <t>CABLE NH-80 2-1X2.5MM2 + 1X4MM2 (T)</t>
  </si>
  <si>
    <t>9,11</t>
  </si>
  <si>
    <t>CABLE DESNUDO 1X16MM2 (T) DE SUB TABLERO A POZO A TIERRA</t>
  </si>
  <si>
    <t>9,12</t>
  </si>
  <si>
    <t>9,13</t>
  </si>
  <si>
    <t>SUMINISTRO E INSTALACION DE LUMINARIA HERMETICA DE POLICARBONATO 2 X 36 W</t>
  </si>
  <si>
    <t>9,14</t>
  </si>
  <si>
    <t>Revision de diseños, elaboración de diseño estructural, red hidrosanitaria y  eléctrica. Incluye conexión a red.</t>
  </si>
  <si>
    <t>Solicitud de punto para conexión hidrosanitaria</t>
  </si>
  <si>
    <t>1,3</t>
  </si>
  <si>
    <t>1,4</t>
  </si>
  <si>
    <t>1,5</t>
  </si>
  <si>
    <t xml:space="preserve">SUMINISTRO DE SERVICIOS HIGIENICOS PORTATILES </t>
  </si>
  <si>
    <t>1,6</t>
  </si>
  <si>
    <t>DESMONTAJES Y DEMOLICIONES</t>
  </si>
  <si>
    <t xml:space="preserve">DESMONTAJE DE MUROS PERIMETRALES EN LAMINAS TRIPLEY </t>
  </si>
  <si>
    <t>DESMONTAJE DE ESTRUCTURA METALICA Y COBERTURA EN ZONA BAÑO</t>
  </si>
  <si>
    <t>2,3</t>
  </si>
  <si>
    <t>DESMONTAJE DE ACCESORIOS DE APARATOS SANITARIOS</t>
  </si>
  <si>
    <t>pza</t>
  </si>
  <si>
    <t>2,4</t>
  </si>
  <si>
    <t>DEMOLICION DE LOSA DE CONCRETO EXISTENTES</t>
  </si>
  <si>
    <t>2,5</t>
  </si>
  <si>
    <t xml:space="preserve">DEMOLICIÓN DE VEREDA EXISTENTE PARA ENTUBADO DE DRENAJE PLUVIAL </t>
  </si>
  <si>
    <t>2,6</t>
  </si>
  <si>
    <t>MOVIMIENTO DE TIERRAS</t>
  </si>
  <si>
    <t>EXCAVACION PARA CIMENTACION BAÑOS</t>
  </si>
  <si>
    <t>EXCAVACIÓN DE ZANJA PARA TUBERIAS DE 6" (drenaje pluvial)</t>
  </si>
  <si>
    <t>SOLADO</t>
  </si>
  <si>
    <t>CONCRETO F'C=100KG/CM2</t>
  </si>
  <si>
    <t>VIGAS CORRIDAS</t>
  </si>
  <si>
    <t>CONCRETO F'C=210KG/CM2</t>
  </si>
  <si>
    <t>4,5</t>
  </si>
  <si>
    <t>CONCRETO F'C=175KG/CM2</t>
  </si>
  <si>
    <t>4,6</t>
  </si>
  <si>
    <t>CONCRETO LOSA F'C=210KG/CM2</t>
  </si>
  <si>
    <t>4,7</t>
  </si>
  <si>
    <t>JUNTA DE DILATACION DE 1"</t>
  </si>
  <si>
    <t>4,8</t>
  </si>
  <si>
    <t>ESTRUCTURA DE MUROS Y TABIQUES</t>
  </si>
  <si>
    <t>ACERO ESTRUCTURAL SEMI-LIVIANO  A36 DE COMPONENTES TUBULARES DE DIFERENTES ESPESORES ENTRE 3,0 Y 6.0 MM</t>
  </si>
  <si>
    <t>MUROS Y TABIQUES</t>
  </si>
  <si>
    <t>MURO EXTERNO CONTRAPLACADO SUPERBOARD STÁNDAR 1/2"(Incluye estructura, pulido y pintura latex a dos manos.)</t>
  </si>
  <si>
    <t>ACABADO FROTACHADO EN VEREDAS</t>
  </si>
  <si>
    <t>BRUÑA EN VEREDA Y RAMPAS</t>
  </si>
  <si>
    <t>CARPINTERIA METALICA</t>
  </si>
  <si>
    <t xml:space="preserve">SUMINISTRO E INSTALACION DE VENTANA ALUMINIO </t>
  </si>
  <si>
    <t>SUMINISTRO E INSTALACION DE PUERTA METALICA 80cm, h:2m, con vidrio opaco según plano (INC. Celosía, anticorrosivo y pintura aceite mate BLANCO, 2 manos)</t>
  </si>
  <si>
    <t xml:space="preserve">CERROJO DE ACERO INOXIDABLE </t>
  </si>
  <si>
    <t>SUMINISTRO E INSTALACION DE ESTRUCTURA METÁLICA CUBIERTA BAÑOS (INC. Pintura anticorrosivo y pintura aceite mate BLANCO, 2 manos)</t>
  </si>
  <si>
    <t xml:space="preserve">CUBIERTA DE TK5 ROJO E=1,5mm </t>
  </si>
  <si>
    <t>SUMINISTRO E INSTALACION DE SEÑALETICAS MADERA MOTIVO INFANTIL(30X10CM)</t>
  </si>
  <si>
    <t>INSTERRUPTOR UNIPOLAR DOBLE CON HIDROBOX</t>
  </si>
  <si>
    <t>TOMACORRIENTE BIPOLARES CON HIDROBOX</t>
  </si>
  <si>
    <t>TOMACORRIENTE BIPOLARES</t>
  </si>
  <si>
    <t>TUBERIA PVC-SAP 1"</t>
  </si>
  <si>
    <t>9,15</t>
  </si>
  <si>
    <t>9,16</t>
  </si>
  <si>
    <t>9,17</t>
  </si>
  <si>
    <t xml:space="preserve">SUMINISTRO E INSTALACION DE TABLERO ELECTRICO EXTERNO INC. LLAVES 8 POLOS </t>
  </si>
  <si>
    <t>9,18</t>
  </si>
  <si>
    <t>SUMINISTRO E INSTALACION DE LUMINARIA SPOT LET 30 W</t>
  </si>
  <si>
    <t>10</t>
  </si>
  <si>
    <t>INSTALACIONES HIDROSANITARIAS</t>
  </si>
  <si>
    <t>10,1</t>
  </si>
  <si>
    <t>PUNTO HIDRAULICO 1/2" (INCLUYE REGATAS,MATERIALES, MANO DE OBRA)</t>
  </si>
  <si>
    <t>UN</t>
  </si>
  <si>
    <t>10,2</t>
  </si>
  <si>
    <t>TUBERÍA PVCP 1/2" (INCLUYE REGATAS,MATERIALES, MANO DE OBRA)</t>
  </si>
  <si>
    <t>ML</t>
  </si>
  <si>
    <t>10,3</t>
  </si>
  <si>
    <t>PUNTO SANITARIO 2" (INCLUYE REGATAS,MATERIALES, MANO DE OBRA)</t>
  </si>
  <si>
    <t>10,4</t>
  </si>
  <si>
    <t>TUBERÍA PVCS 2" (INCLUYE REGATAS,MATERIALES, MANO DE OBRA)</t>
  </si>
  <si>
    <t>10,5</t>
  </si>
  <si>
    <t>PUNTO SANITARIO 4"(INCLUYE REGATAS,MATERIALES, MANO DE OBRA)</t>
  </si>
  <si>
    <t>10,6</t>
  </si>
  <si>
    <t>TUBERÍA PVCS 4"(INCLUYE REGATAS,MATERIALES, MANO DE OBRA)</t>
  </si>
  <si>
    <t>10,7</t>
  </si>
  <si>
    <t>SALIDA SANITARIA SIFÓN 2"(INCLUYE REGATAS,MATERIALES, MANO DE OBRA)</t>
  </si>
  <si>
    <t>10,9</t>
  </si>
  <si>
    <t xml:space="preserve">MESÓN LAVAMANOS FABRICADO IN SITU CONCRETO PULIDO </t>
  </si>
  <si>
    <t>10,11</t>
  </si>
  <si>
    <t>SUMINISTRO E INSTALACIÓN DE SANITARIOS  AHORRADOR UNA PIEZA TIPO SENSI D'ACQUA SANITARIO DE UNA PIEZA FERRARA CÓDIGO 294628, O SIMILAR.</t>
  </si>
  <si>
    <t>10,12</t>
  </si>
  <si>
    <t xml:space="preserve">SUMINISTRO E INSTALACIÓN DE SANITARIOS KITS  AHORRADOR LÍNEA BLANCA CORONA. </t>
  </si>
  <si>
    <t>SUMINISTRO E INSTALACIÓN DE LAVAMANOS  BASIC-C-PEDESTAL-BLANCO</t>
  </si>
  <si>
    <t>SUMINISTRO E INSTALACION DE GRIFERIA KITS</t>
  </si>
  <si>
    <t>INSTALACION DE Tanque de Agua Rotoplas 750L + Accesorios</t>
  </si>
  <si>
    <t>AULAS PARA NIÑ@S</t>
  </si>
  <si>
    <t>Solicitud de punto para conexión ELÉCTRICA</t>
  </si>
  <si>
    <t>DESMONTAJE DE ESTRUCTURA METALICA Y COBERTURA EN ZONA AULAS</t>
  </si>
  <si>
    <t>EXCAVACIÓN DE ZANJA PARA TUBERIAS AGUA LLUVIA DE 4" (drenaje pluvial)</t>
  </si>
  <si>
    <t>MICROCONCRETO PARA NIVELACIÓN DE PLACA F'C=210KG/CM2</t>
  </si>
  <si>
    <t>MURO INTERNO CONTRAPLACADO DRYWALL STÁNDAR 1/2" (Incluye estructura, pulido y pintura latex a dos manos.)</t>
  </si>
  <si>
    <t>SUMINISTRO E INSTALACION DE ESTRUCTURA METÁLICA CUBIERTA AULAS  (INC. Pintura anticorrosivo y pintura aceite mate BLANCO, 2 manos)</t>
  </si>
  <si>
    <t>Techo Trapezoidal Traslucido</t>
  </si>
  <si>
    <t>INTERRUPTORES BLANCOS</t>
  </si>
  <si>
    <t>SUMINISTRO E INSTALACION DE SUB TABLERO ELECTRICO EN MODULO INC. LLAVES 18 POLOS</t>
  </si>
  <si>
    <t>SUMINISTRO E INSTALACION DE LUZ DE EMERGENCIA 2X10W - 3 HORAS DE AUTONOMIA</t>
  </si>
  <si>
    <t>POZO A TIERRA</t>
  </si>
  <si>
    <t>CERRAMIENTO PERIMETRAL</t>
  </si>
  <si>
    <t>LOCALIZACIÓN DE PUNTOS TOPOGRÁFICOS</t>
  </si>
  <si>
    <t xml:space="preserve">Un </t>
  </si>
  <si>
    <t>DESMONTAJE DE CERCA PERIMETRALES EN MALLA</t>
  </si>
  <si>
    <t xml:space="preserve">EXCAVACION PARA CIMENTACION CERRAMIENTO </t>
  </si>
  <si>
    <t>VIGAS CORRIDAS EN CONCRETO CICLOPEO</t>
  </si>
  <si>
    <t>CONCRETO CICLOPEO 1:6(C:H)+30% P.G.-CIMIENTOS
CORRIDOS</t>
  </si>
  <si>
    <t>CERCO MET.C/TUB.RED.2",ANG.1" Y MALLA 2"X2"#8 (INC. Anticorrosivo, y pintura en aceite mate de colores arcoiris).</t>
  </si>
  <si>
    <t>SUMINISTRO E INSTALACION DE PUERTA METALICAC/TUB.RED.2",ANG.1" Y MALLA 2"X2"#8 (INC. Anticorrosivo, y pintura en aceite mate de colores arcoiris). 2 Hojas de 1.5x2</t>
  </si>
  <si>
    <t>Pintura reja cerramiento</t>
  </si>
  <si>
    <t>Pintura en  oleo roja para metales, reja de ceramiento con compresor</t>
  </si>
  <si>
    <t>PRONOEI_BATERIAS SANITARIAS PARA NIÑ@S</t>
  </si>
  <si>
    <t>CERÁMICO Cerámico Fuego – Rojo 20×20 (Franja salpicadero de lavamanos)</t>
  </si>
  <si>
    <t>PINTURA AL OLEO BLANCO MATEa dos manos para baño.</t>
  </si>
  <si>
    <t>Revision de diseños, elaboración de diseño estructural, red  eléctrica. Incluye conexión a red eléctrica.</t>
  </si>
  <si>
    <t>REHABILITACIÓN DE ESPACIOS DE ATENCIÓN Y SALA DE ESPERA EN CENTRO DE SALUD CAJA DE AGUA.</t>
  </si>
  <si>
    <t>PRELIMINARES</t>
  </si>
  <si>
    <t>ELABORACIÓN DE PLANO ESTRUCTURAL Y MEMORIA DE CALCULO CUBIERTA(Que cumpla norma sismoresistente).</t>
  </si>
  <si>
    <t>DEMOLICIONES Y MOVIMIENTO DE TIERRAS</t>
  </si>
  <si>
    <t xml:space="preserve">DESMONTAJE DE BANCAS EN CONCRETO </t>
  </si>
  <si>
    <t>DEMOLICIÓN BORDILLO</t>
  </si>
  <si>
    <t xml:space="preserve">REMOCIÓN DE JARDIN </t>
  </si>
  <si>
    <t>3,6</t>
  </si>
  <si>
    <t>3,7</t>
  </si>
  <si>
    <t xml:space="preserve">MUROS </t>
  </si>
  <si>
    <t>4,1</t>
  </si>
  <si>
    <t>MURO DRYWALL ACÚSTICO C/ESTRUCTURA PERFIL GALV. 64MM e: 0.12cm. CON RELLENO  (Lana de Vidrio Aislanglass 50mm o similar), Incluye cinta, pastilla y pintura a dos manos</t>
  </si>
  <si>
    <t>ZOCALO SANITARIO DE PVC EX14 BLANCO RAL 9010 10CM X 3ML (INCLUYE RIEL DE ANCLAJE Y CAPA PROTECTORA)</t>
  </si>
  <si>
    <t>PUERTA MADERA, CONTRAPLACADA  BLANCA prem kala 40x85x2.07 + marco madera color natural Dimfer</t>
  </si>
  <si>
    <t>MANIJA PARA DORMITORIO CUADRADA FORTE ACERO</t>
  </si>
  <si>
    <t>PINTURA LÁTEX A DOS MANOS EN MUROS INTERIORES</t>
  </si>
  <si>
    <t>PINTURA OLEO MATE A DOS MANOS EN MUROS EXTERIORES</t>
  </si>
  <si>
    <t>CONCRETO LOSA F'C=210KG/CM2 vereda</t>
  </si>
  <si>
    <t>JUNTA DE DILATACION vereda</t>
  </si>
  <si>
    <t>BORDILLO DE CONCRETO E:10cm H: 20cm</t>
  </si>
  <si>
    <t>SUMINISTRO E INSTALACIÓN DE JARDIN, Incluye tierra negra, arena silícea y mantillo de hojas bien descompuesto, y 5 plantulas de Cactus Candelabro</t>
  </si>
  <si>
    <t>CARPINTERIA METALICA Y DIVISIONES EN  VIDRIO</t>
  </si>
  <si>
    <t>SUMINISTRO E INSTALACION DE SOPORTES EN ALUMINIO PARA DIVISIÓN VIDRIO TEMPLADO. (Apoyos en pared y pisos)</t>
  </si>
  <si>
    <t>Un</t>
  </si>
  <si>
    <t>SUMINISTRO E INSTALACION DE PUERTA EN ALUMINIO Y VIDRIO TEMPLADO 8mm (2x0.8)</t>
  </si>
  <si>
    <t>SUMINISTRO E INSTALACION DE MULLIÓN INTERMEDIO EN ALUMINIO 70X44</t>
  </si>
  <si>
    <t xml:space="preserve">DIVISIÓN EN VIDRIO TEMPLADO 8mm con marco en aluminio. H:1.8m </t>
  </si>
  <si>
    <t>SUMINISTRO E INSTALACION DE ESTRUCTURA METÁLICA PARA LA  CUBIERTA SALA DE ESPERA (Según verificación de diseño, INC. Pintura anticorrosivo y pintura aceite mate BLANCO, 2 manos)</t>
  </si>
  <si>
    <t xml:space="preserve">FRANJA DE 30CM  LAMINA NON FORST PARA VIDRIO ESPESOR </t>
  </si>
  <si>
    <t>8,1</t>
  </si>
  <si>
    <t>8,2</t>
  </si>
  <si>
    <t>8,3</t>
  </si>
  <si>
    <t>SALIDA PARA TOMACORRIENTES CON HIDROGEL</t>
  </si>
  <si>
    <t>9,8</t>
  </si>
  <si>
    <t>SUMINISTRO E INSTALACION DE INTERRUPTOR DIFERENCIAL 2X40</t>
  </si>
  <si>
    <t>SUMINISTRO E INSTALACION DE LUMINARIA DOWNLINE 24W 30X30</t>
  </si>
  <si>
    <t>LOTE 1 CAJA DE AGUA</t>
  </si>
  <si>
    <t>Cantidad</t>
  </si>
  <si>
    <t>Precio Parcial</t>
  </si>
  <si>
    <t>Precio Unitario
(PEN)</t>
  </si>
  <si>
    <t>LOTE 2 PRONOEI</t>
  </si>
  <si>
    <t>La oferta tiene una validez de 90 días calendario.</t>
  </si>
  <si>
    <t>FORMULARIO DE OFERTA ECONÓMICA
RFP/2025/002
LOTE 2: PRONOEI</t>
  </si>
  <si>
    <t>FORMULARIO DE OFERTA ECONÓMICA
RFP/2025/002
LOTE 1: C.S. CAJA DE AGUA</t>
  </si>
  <si>
    <t>4.1</t>
  </si>
  <si>
    <t>10,8</t>
  </si>
  <si>
    <t>10,10</t>
  </si>
  <si>
    <t>10,13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</si>
</sst>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sz val="11"/>
      <color rgb="FF00000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4" fillId="3" borderId="1" xfId="1" applyNumberFormat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/>
    </xf>
    <xf numFmtId="49" fontId="4" fillId="5" borderId="1" xfId="1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left" vertical="center" wrapText="1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/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0" fillId="0" borderId="11" xfId="0" applyBorder="1"/>
    <xf numFmtId="0" fontId="0" fillId="0" borderId="10" xfId="0" applyBorder="1"/>
    <xf numFmtId="0" fontId="0" fillId="0" borderId="0" xfId="0" applyAlignment="1">
      <alignment wrapText="1"/>
    </xf>
    <xf numFmtId="0" fontId="0" fillId="0" borderId="10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8" xfId="0" applyBorder="1"/>
    <xf numFmtId="0" fontId="0" fillId="0" borderId="9" xfId="0" applyBorder="1"/>
    <xf numFmtId="0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5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49" fontId="4" fillId="3" borderId="12" xfId="1" applyNumberFormat="1" applyFont="1" applyFill="1" applyBorder="1" applyAlignment="1">
      <alignment horizontal="center" vertical="center"/>
    </xf>
    <xf numFmtId="49" fontId="4" fillId="4" borderId="12" xfId="1" applyNumberFormat="1" applyFont="1" applyFill="1" applyBorder="1" applyAlignment="1">
      <alignment horizontal="center" vertical="center"/>
    </xf>
    <xf numFmtId="49" fontId="4" fillId="5" borderId="12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2" xfId="1" applyNumberFormat="1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left" vertical="center"/>
    </xf>
    <xf numFmtId="4" fontId="5" fillId="0" borderId="1" xfId="0" applyNumberFormat="1" applyFont="1" applyBorder="1" applyAlignment="1">
      <alignment horizontal="right" vertical="center" wrapText="1"/>
    </xf>
    <xf numFmtId="0" fontId="0" fillId="0" borderId="10" xfId="0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5" fillId="4" borderId="16" xfId="0" applyFont="1" applyFill="1" applyBorder="1" applyAlignment="1">
      <alignment horizontal="left" vertical="center" wrapText="1"/>
    </xf>
    <xf numFmtId="0" fontId="4" fillId="7" borderId="3" xfId="0" applyFont="1" applyFill="1" applyBorder="1" applyAlignment="1">
      <alignment horizontal="left" vertical="center" wrapText="1"/>
    </xf>
    <xf numFmtId="0" fontId="4" fillId="7" borderId="14" xfId="0" applyFont="1" applyFill="1" applyBorder="1" applyAlignment="1">
      <alignment horizontal="left" vertical="center" wrapText="1"/>
    </xf>
    <xf numFmtId="0" fontId="4" fillId="7" borderId="16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16" xfId="0" applyFont="1" applyFill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4" fontId="4" fillId="0" borderId="13" xfId="0" applyNumberFormat="1" applyFont="1" applyBorder="1" applyAlignment="1">
      <alignment horizontal="right" vertical="center" wrapText="1"/>
    </xf>
    <xf numFmtId="0" fontId="5" fillId="0" borderId="12" xfId="1" applyNumberFormat="1" applyFont="1" applyFill="1" applyBorder="1" applyAlignment="1">
      <alignment horizontal="left" vertical="center"/>
    </xf>
    <xf numFmtId="4" fontId="5" fillId="0" borderId="13" xfId="0" applyNumberFormat="1" applyFont="1" applyBorder="1" applyAlignment="1">
      <alignment horizontal="righ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4C1EE-A715-427E-A969-A68421439D55}">
  <dimension ref="B1:G87"/>
  <sheetViews>
    <sheetView tabSelected="1" view="pageBreakPreview" topLeftCell="A27" zoomScale="85" zoomScaleNormal="115" zoomScaleSheetLayoutView="85" workbookViewId="0">
      <selection activeCell="C49" sqref="C49:G52"/>
    </sheetView>
  </sheetViews>
  <sheetFormatPr defaultColWidth="10.85546875" defaultRowHeight="15" x14ac:dyDescent="0.25"/>
  <cols>
    <col min="1" max="1" width="5.42578125" customWidth="1"/>
    <col min="2" max="2" width="11.85546875" style="11" customWidth="1"/>
    <col min="3" max="3" width="61.85546875" customWidth="1"/>
    <col min="4" max="4" width="14" customWidth="1"/>
    <col min="5" max="5" width="14.140625" customWidth="1"/>
    <col min="6" max="6" width="15.140625" customWidth="1"/>
    <col min="7" max="7" width="14.140625" style="12" customWidth="1"/>
  </cols>
  <sheetData>
    <row r="1" spans="2:7" ht="15.75" thickBot="1" x14ac:dyDescent="0.3"/>
    <row r="2" spans="2:7" ht="72" customHeight="1" x14ac:dyDescent="0.25">
      <c r="B2" s="57" t="s">
        <v>244</v>
      </c>
      <c r="C2" s="58"/>
      <c r="D2" s="58"/>
      <c r="E2" s="58"/>
      <c r="F2" s="58"/>
      <c r="G2" s="59"/>
    </row>
    <row r="3" spans="2:7" ht="6" customHeight="1" x14ac:dyDescent="0.25">
      <c r="B3" s="13"/>
      <c r="C3" s="14"/>
      <c r="D3" s="63"/>
      <c r="E3" s="63"/>
      <c r="F3" s="63"/>
      <c r="G3" s="64"/>
    </row>
    <row r="4" spans="2:7" ht="51" customHeight="1" x14ac:dyDescent="0.25">
      <c r="B4" s="65" t="s">
        <v>21</v>
      </c>
      <c r="C4" s="66"/>
      <c r="D4" s="66"/>
      <c r="E4" s="66"/>
      <c r="F4" s="66"/>
      <c r="G4" s="67"/>
    </row>
    <row r="5" spans="2:7" ht="6" customHeight="1" x14ac:dyDescent="0.25">
      <c r="B5" s="13"/>
      <c r="C5" s="14"/>
      <c r="D5" s="64"/>
      <c r="E5" s="64"/>
      <c r="F5" s="64"/>
      <c r="G5" s="64"/>
    </row>
    <row r="6" spans="2:7" ht="32.25" customHeight="1" x14ac:dyDescent="0.25">
      <c r="B6" s="15" t="s">
        <v>19</v>
      </c>
      <c r="C6" s="16"/>
      <c r="D6" s="68"/>
      <c r="E6" s="69"/>
      <c r="F6" s="69"/>
      <c r="G6" s="70"/>
    </row>
    <row r="7" spans="2:7" ht="14.25" customHeight="1" x14ac:dyDescent="0.25">
      <c r="B7" s="15" t="s">
        <v>20</v>
      </c>
      <c r="C7" s="16"/>
      <c r="D7" s="68"/>
      <c r="E7" s="69"/>
      <c r="F7" s="69"/>
      <c r="G7" s="70"/>
    </row>
    <row r="8" spans="2:7" ht="6" customHeight="1" x14ac:dyDescent="0.25">
      <c r="B8" s="13"/>
      <c r="C8" s="14"/>
      <c r="D8" s="64"/>
      <c r="E8" s="64"/>
      <c r="F8" s="64"/>
      <c r="G8" s="64"/>
    </row>
    <row r="9" spans="2:7" ht="32.1" customHeight="1" thickBot="1" x14ac:dyDescent="0.3">
      <c r="B9" s="60" t="s">
        <v>237</v>
      </c>
      <c r="C9" s="61"/>
      <c r="D9" s="61"/>
      <c r="E9" s="61"/>
      <c r="F9" s="61"/>
      <c r="G9" s="62"/>
    </row>
    <row r="10" spans="2:7" ht="30" x14ac:dyDescent="0.25">
      <c r="B10" s="1" t="s">
        <v>0</v>
      </c>
      <c r="C10" s="1" t="s">
        <v>1</v>
      </c>
      <c r="D10" s="1" t="s">
        <v>2</v>
      </c>
      <c r="E10" s="1" t="s">
        <v>238</v>
      </c>
      <c r="F10" s="1" t="s">
        <v>240</v>
      </c>
      <c r="G10" s="1" t="s">
        <v>239</v>
      </c>
    </row>
    <row r="11" spans="2:7" x14ac:dyDescent="0.25">
      <c r="B11" s="2" t="s">
        <v>3</v>
      </c>
      <c r="C11" s="71" t="s">
        <v>201</v>
      </c>
      <c r="D11" s="71"/>
      <c r="E11" s="71"/>
      <c r="F11" s="71"/>
      <c r="G11" s="71"/>
    </row>
    <row r="12" spans="2:7" x14ac:dyDescent="0.25">
      <c r="B12" s="3" t="s">
        <v>4</v>
      </c>
      <c r="C12" s="72" t="s">
        <v>202</v>
      </c>
      <c r="D12" s="72"/>
      <c r="E12" s="72"/>
      <c r="F12" s="72"/>
      <c r="G12" s="72"/>
    </row>
    <row r="13" spans="2:7" x14ac:dyDescent="0.25">
      <c r="B13" s="4" t="s">
        <v>5</v>
      </c>
      <c r="C13" s="5" t="s">
        <v>28</v>
      </c>
      <c r="D13" s="38" t="s">
        <v>29</v>
      </c>
      <c r="E13" s="39">
        <v>120</v>
      </c>
      <c r="F13" s="40"/>
      <c r="G13" s="38">
        <f>+E13*F13</f>
        <v>0</v>
      </c>
    </row>
    <row r="14" spans="2:7" ht="30" x14ac:dyDescent="0.25">
      <c r="B14" s="4" t="s">
        <v>30</v>
      </c>
      <c r="C14" s="5" t="s">
        <v>203</v>
      </c>
      <c r="D14" s="38" t="s">
        <v>29</v>
      </c>
      <c r="E14" s="39">
        <v>100</v>
      </c>
      <c r="F14" s="40"/>
      <c r="G14" s="38">
        <f>+E14*F14</f>
        <v>0</v>
      </c>
    </row>
    <row r="15" spans="2:7" x14ac:dyDescent="0.25">
      <c r="B15" s="3" t="s">
        <v>6</v>
      </c>
      <c r="C15" s="72" t="s">
        <v>31</v>
      </c>
      <c r="D15" s="72"/>
      <c r="E15" s="72"/>
      <c r="F15" s="72"/>
      <c r="G15" s="72"/>
    </row>
    <row r="16" spans="2:7" x14ac:dyDescent="0.25">
      <c r="B16" s="4" t="s">
        <v>7</v>
      </c>
      <c r="C16" s="5" t="s">
        <v>32</v>
      </c>
      <c r="D16" s="6" t="s">
        <v>33</v>
      </c>
      <c r="E16" s="7">
        <v>60</v>
      </c>
      <c r="F16" s="8"/>
      <c r="G16" s="6">
        <f t="shared" ref="G16:G17" si="0">+E16*F16</f>
        <v>0</v>
      </c>
    </row>
    <row r="17" spans="2:7" x14ac:dyDescent="0.25">
      <c r="B17" s="4" t="s">
        <v>8</v>
      </c>
      <c r="C17" s="33" t="s">
        <v>34</v>
      </c>
      <c r="D17" s="6" t="s">
        <v>35</v>
      </c>
      <c r="E17" s="7">
        <v>1</v>
      </c>
      <c r="F17" s="8"/>
      <c r="G17" s="6">
        <f t="shared" si="0"/>
        <v>0</v>
      </c>
    </row>
    <row r="18" spans="2:7" x14ac:dyDescent="0.25">
      <c r="B18" s="3" t="s">
        <v>9</v>
      </c>
      <c r="C18" s="72" t="s">
        <v>204</v>
      </c>
      <c r="D18" s="72"/>
      <c r="E18" s="72"/>
      <c r="F18" s="72"/>
      <c r="G18" s="72"/>
    </row>
    <row r="19" spans="2:7" x14ac:dyDescent="0.25">
      <c r="B19" s="4" t="s">
        <v>36</v>
      </c>
      <c r="C19" s="9" t="s">
        <v>205</v>
      </c>
      <c r="D19" s="6" t="s">
        <v>37</v>
      </c>
      <c r="E19" s="7">
        <v>4</v>
      </c>
      <c r="F19" s="8"/>
      <c r="G19" s="6">
        <f t="shared" ref="G19:G25" si="1">+E19*F19</f>
        <v>0</v>
      </c>
    </row>
    <row r="20" spans="2:7" ht="15" customHeight="1" x14ac:dyDescent="0.25">
      <c r="B20" s="4" t="s">
        <v>10</v>
      </c>
      <c r="C20" s="10" t="s">
        <v>206</v>
      </c>
      <c r="D20" s="6" t="s">
        <v>12</v>
      </c>
      <c r="E20" s="7">
        <v>9</v>
      </c>
      <c r="F20" s="8"/>
      <c r="G20" s="6">
        <f t="shared" si="1"/>
        <v>0</v>
      </c>
    </row>
    <row r="21" spans="2:7" x14ac:dyDescent="0.25">
      <c r="B21" s="4" t="s">
        <v>11</v>
      </c>
      <c r="C21" s="9" t="s">
        <v>207</v>
      </c>
      <c r="D21" s="6" t="s">
        <v>29</v>
      </c>
      <c r="E21" s="7">
        <v>50</v>
      </c>
      <c r="F21" s="8"/>
      <c r="G21" s="6">
        <f t="shared" si="1"/>
        <v>0</v>
      </c>
    </row>
    <row r="22" spans="2:7" ht="27.6" customHeight="1" x14ac:dyDescent="0.25">
      <c r="B22" s="4" t="s">
        <v>38</v>
      </c>
      <c r="C22" s="9" t="s">
        <v>39</v>
      </c>
      <c r="D22" s="6" t="s">
        <v>40</v>
      </c>
      <c r="E22" s="7">
        <v>4</v>
      </c>
      <c r="F22" s="8"/>
      <c r="G22" s="6">
        <f t="shared" si="1"/>
        <v>0</v>
      </c>
    </row>
    <row r="23" spans="2:7" x14ac:dyDescent="0.25">
      <c r="B23" s="4" t="s">
        <v>41</v>
      </c>
      <c r="C23" s="33" t="s">
        <v>42</v>
      </c>
      <c r="D23" s="6" t="s">
        <v>40</v>
      </c>
      <c r="E23" s="7">
        <f>+E21*0.3*1.2</f>
        <v>18</v>
      </c>
      <c r="F23" s="8"/>
      <c r="G23" s="6">
        <f t="shared" si="1"/>
        <v>0</v>
      </c>
    </row>
    <row r="24" spans="2:7" x14ac:dyDescent="0.25">
      <c r="B24" s="4" t="s">
        <v>208</v>
      </c>
      <c r="C24" s="33" t="s">
        <v>43</v>
      </c>
      <c r="D24" s="6" t="s">
        <v>29</v>
      </c>
      <c r="E24" s="7">
        <f>+E21</f>
        <v>50</v>
      </c>
      <c r="F24" s="8"/>
      <c r="G24" s="6">
        <f t="shared" si="1"/>
        <v>0</v>
      </c>
    </row>
    <row r="25" spans="2:7" x14ac:dyDescent="0.25">
      <c r="B25" s="4" t="s">
        <v>209</v>
      </c>
      <c r="C25" s="33" t="s">
        <v>44</v>
      </c>
      <c r="D25" s="6" t="s">
        <v>40</v>
      </c>
      <c r="E25" s="7">
        <f>+E24*0.3</f>
        <v>15</v>
      </c>
      <c r="F25" s="8"/>
      <c r="G25" s="6">
        <f t="shared" si="1"/>
        <v>0</v>
      </c>
    </row>
    <row r="26" spans="2:7" x14ac:dyDescent="0.25">
      <c r="B26" s="3" t="s">
        <v>45</v>
      </c>
      <c r="C26" s="72" t="s">
        <v>210</v>
      </c>
      <c r="D26" s="72"/>
      <c r="E26" s="72"/>
      <c r="F26" s="72"/>
      <c r="G26" s="72"/>
    </row>
    <row r="27" spans="2:7" ht="45" x14ac:dyDescent="0.25">
      <c r="B27" s="4" t="s">
        <v>211</v>
      </c>
      <c r="C27" s="33" t="s">
        <v>212</v>
      </c>
      <c r="D27" s="6" t="s">
        <v>29</v>
      </c>
      <c r="E27" s="7">
        <f>14*5</f>
        <v>70</v>
      </c>
      <c r="F27" s="8"/>
      <c r="G27" s="6">
        <f t="shared" ref="G27:G32" si="2">+E27*F27</f>
        <v>0</v>
      </c>
    </row>
    <row r="28" spans="2:7" ht="30" x14ac:dyDescent="0.25">
      <c r="B28" s="4" t="s">
        <v>46</v>
      </c>
      <c r="C28" s="33" t="s">
        <v>213</v>
      </c>
      <c r="D28" s="6" t="s">
        <v>12</v>
      </c>
      <c r="E28" s="7">
        <v>17</v>
      </c>
      <c r="F28" s="8"/>
      <c r="G28" s="6">
        <f t="shared" si="2"/>
        <v>0</v>
      </c>
    </row>
    <row r="29" spans="2:7" ht="30" x14ac:dyDescent="0.25">
      <c r="B29" s="4" t="s">
        <v>47</v>
      </c>
      <c r="C29" s="33" t="s">
        <v>214</v>
      </c>
      <c r="D29" s="6" t="s">
        <v>37</v>
      </c>
      <c r="E29" s="7">
        <v>2</v>
      </c>
      <c r="F29" s="8"/>
      <c r="G29" s="6">
        <f t="shared" si="2"/>
        <v>0</v>
      </c>
    </row>
    <row r="30" spans="2:7" x14ac:dyDescent="0.25">
      <c r="B30" s="4" t="s">
        <v>48</v>
      </c>
      <c r="C30" s="33" t="s">
        <v>215</v>
      </c>
      <c r="D30" s="6" t="s">
        <v>37</v>
      </c>
      <c r="E30" s="7">
        <v>2</v>
      </c>
      <c r="F30" s="8"/>
      <c r="G30" s="6">
        <f t="shared" si="2"/>
        <v>0</v>
      </c>
    </row>
    <row r="31" spans="2:7" x14ac:dyDescent="0.25">
      <c r="B31" s="4" t="s">
        <v>117</v>
      </c>
      <c r="C31" s="33" t="s">
        <v>216</v>
      </c>
      <c r="D31" s="6" t="s">
        <v>29</v>
      </c>
      <c r="E31" s="7">
        <v>80</v>
      </c>
      <c r="F31" s="8"/>
      <c r="G31" s="6">
        <f t="shared" si="2"/>
        <v>0</v>
      </c>
    </row>
    <row r="32" spans="2:7" x14ac:dyDescent="0.25">
      <c r="B32" s="4" t="s">
        <v>119</v>
      </c>
      <c r="C32" s="33" t="s">
        <v>217</v>
      </c>
      <c r="D32" s="6" t="s">
        <v>29</v>
      </c>
      <c r="E32" s="7">
        <v>90</v>
      </c>
      <c r="F32" s="8"/>
      <c r="G32" s="6">
        <f t="shared" si="2"/>
        <v>0</v>
      </c>
    </row>
    <row r="33" spans="2:7" x14ac:dyDescent="0.25">
      <c r="B33" s="3" t="s">
        <v>49</v>
      </c>
      <c r="C33" s="72" t="s">
        <v>50</v>
      </c>
      <c r="D33" s="72"/>
      <c r="E33" s="72"/>
      <c r="F33" s="72"/>
      <c r="G33" s="72"/>
    </row>
    <row r="34" spans="2:7" x14ac:dyDescent="0.25">
      <c r="B34" s="4"/>
      <c r="C34" s="76" t="s">
        <v>51</v>
      </c>
      <c r="D34" s="76"/>
      <c r="E34" s="76"/>
      <c r="F34" s="76"/>
      <c r="G34" s="76"/>
    </row>
    <row r="35" spans="2:7" x14ac:dyDescent="0.25">
      <c r="B35" s="30">
        <v>5.0999999999999996</v>
      </c>
      <c r="C35" s="33" t="s">
        <v>218</v>
      </c>
      <c r="D35" s="6" t="s">
        <v>40</v>
      </c>
      <c r="E35" s="7">
        <f>+E24*0.15</f>
        <v>7.5</v>
      </c>
      <c r="F35" s="8"/>
      <c r="G35" s="6">
        <f t="shared" ref="G35:G38" si="3">+E35*F35</f>
        <v>0</v>
      </c>
    </row>
    <row r="36" spans="2:7" x14ac:dyDescent="0.25">
      <c r="B36" s="30">
        <v>5.2</v>
      </c>
      <c r="C36" s="33" t="s">
        <v>219</v>
      </c>
      <c r="D36" s="6" t="s">
        <v>33</v>
      </c>
      <c r="E36" s="7">
        <v>80</v>
      </c>
      <c r="F36" s="8"/>
      <c r="G36" s="6">
        <f t="shared" si="3"/>
        <v>0</v>
      </c>
    </row>
    <row r="37" spans="2:7" x14ac:dyDescent="0.25">
      <c r="B37" s="30">
        <v>5.3</v>
      </c>
      <c r="C37" s="31" t="s">
        <v>52</v>
      </c>
      <c r="D37" s="6" t="s">
        <v>53</v>
      </c>
      <c r="E37" s="7">
        <v>300</v>
      </c>
      <c r="F37" s="8"/>
      <c r="G37" s="6">
        <f t="shared" si="3"/>
        <v>0</v>
      </c>
    </row>
    <row r="38" spans="2:7" x14ac:dyDescent="0.25">
      <c r="B38" s="30">
        <v>5.4</v>
      </c>
      <c r="C38" s="31" t="s">
        <v>220</v>
      </c>
      <c r="D38" s="6" t="s">
        <v>12</v>
      </c>
      <c r="E38" s="7">
        <v>7</v>
      </c>
      <c r="F38" s="8"/>
      <c r="G38" s="6">
        <f t="shared" si="3"/>
        <v>0</v>
      </c>
    </row>
    <row r="39" spans="2:7" x14ac:dyDescent="0.25">
      <c r="B39" s="3" t="s">
        <v>54</v>
      </c>
      <c r="C39" s="73" t="s">
        <v>55</v>
      </c>
      <c r="D39" s="74"/>
      <c r="E39" s="74"/>
      <c r="F39" s="74"/>
      <c r="G39" s="74"/>
    </row>
    <row r="40" spans="2:7" x14ac:dyDescent="0.25">
      <c r="B40" s="6">
        <v>6.1</v>
      </c>
      <c r="C40" s="9" t="s">
        <v>56</v>
      </c>
      <c r="D40" s="6" t="s">
        <v>29</v>
      </c>
      <c r="E40" s="7">
        <f>+E24</f>
        <v>50</v>
      </c>
      <c r="F40" s="8"/>
      <c r="G40" s="6">
        <f t="shared" ref="G40:G52" si="4">+E40*F40</f>
        <v>0</v>
      </c>
    </row>
    <row r="41" spans="2:7" ht="34.5" customHeight="1" x14ac:dyDescent="0.25">
      <c r="B41" s="6">
        <v>6.2</v>
      </c>
      <c r="C41" s="9" t="s">
        <v>221</v>
      </c>
      <c r="D41" s="6" t="s">
        <v>29</v>
      </c>
      <c r="E41" s="7">
        <v>10</v>
      </c>
      <c r="F41" s="8"/>
      <c r="G41" s="6">
        <f t="shared" si="4"/>
        <v>0</v>
      </c>
    </row>
    <row r="42" spans="2:7" x14ac:dyDescent="0.25">
      <c r="B42" s="3" t="s">
        <v>57</v>
      </c>
      <c r="C42" s="72" t="s">
        <v>222</v>
      </c>
      <c r="D42" s="72"/>
      <c r="E42" s="72"/>
      <c r="F42" s="72"/>
      <c r="G42" s="72"/>
    </row>
    <row r="43" spans="2:7" ht="30" x14ac:dyDescent="0.25">
      <c r="B43" s="6">
        <v>7.1</v>
      </c>
      <c r="C43" s="5" t="s">
        <v>223</v>
      </c>
      <c r="D43" s="6" t="s">
        <v>224</v>
      </c>
      <c r="E43" s="7">
        <v>30</v>
      </c>
      <c r="F43" s="8"/>
      <c r="G43" s="6">
        <f t="shared" si="4"/>
        <v>0</v>
      </c>
    </row>
    <row r="44" spans="2:7" ht="30" x14ac:dyDescent="0.25">
      <c r="B44" s="6">
        <v>7.2</v>
      </c>
      <c r="C44" s="5" t="s">
        <v>225</v>
      </c>
      <c r="D44" s="6" t="s">
        <v>58</v>
      </c>
      <c r="E44" s="7">
        <v>3</v>
      </c>
      <c r="F44" s="8"/>
      <c r="G44" s="6">
        <f t="shared" si="4"/>
        <v>0</v>
      </c>
    </row>
    <row r="45" spans="2:7" ht="30" x14ac:dyDescent="0.25">
      <c r="B45" s="6">
        <v>7.3</v>
      </c>
      <c r="C45" s="5" t="s">
        <v>226</v>
      </c>
      <c r="D45" s="6" t="s">
        <v>12</v>
      </c>
      <c r="E45" s="7">
        <f>14*2</f>
        <v>28</v>
      </c>
      <c r="F45" s="8"/>
      <c r="G45" s="6">
        <f t="shared" si="4"/>
        <v>0</v>
      </c>
    </row>
    <row r="46" spans="2:7" ht="30" x14ac:dyDescent="0.25">
      <c r="B46" s="6">
        <v>7.4</v>
      </c>
      <c r="C46" s="9" t="s">
        <v>227</v>
      </c>
      <c r="D46" s="6" t="s">
        <v>29</v>
      </c>
      <c r="E46" s="7">
        <f>1.8*9.5</f>
        <v>17.100000000000001</v>
      </c>
      <c r="F46" s="8"/>
      <c r="G46" s="6">
        <f t="shared" si="4"/>
        <v>0</v>
      </c>
    </row>
    <row r="47" spans="2:7" ht="41.45" customHeight="1" x14ac:dyDescent="0.25">
      <c r="B47" s="6">
        <v>7.5</v>
      </c>
      <c r="C47" s="5" t="s">
        <v>228</v>
      </c>
      <c r="D47" s="6" t="s">
        <v>29</v>
      </c>
      <c r="E47" s="7">
        <v>100</v>
      </c>
      <c r="F47" s="8"/>
      <c r="G47" s="6">
        <f t="shared" si="4"/>
        <v>0</v>
      </c>
    </row>
    <row r="48" spans="2:7" x14ac:dyDescent="0.25">
      <c r="B48" s="6">
        <v>7.6</v>
      </c>
      <c r="C48" s="5" t="s">
        <v>229</v>
      </c>
      <c r="D48" s="6" t="s">
        <v>12</v>
      </c>
      <c r="E48" s="7">
        <v>10</v>
      </c>
      <c r="F48" s="8"/>
      <c r="G48" s="6">
        <f t="shared" si="4"/>
        <v>0</v>
      </c>
    </row>
    <row r="49" spans="2:7" x14ac:dyDescent="0.25">
      <c r="B49" s="3" t="s">
        <v>59</v>
      </c>
      <c r="C49" s="72" t="s">
        <v>60</v>
      </c>
      <c r="D49" s="72"/>
      <c r="E49" s="72"/>
      <c r="F49" s="72"/>
      <c r="G49" s="72"/>
    </row>
    <row r="50" spans="2:7" x14ac:dyDescent="0.25">
      <c r="B50" s="4" t="s">
        <v>230</v>
      </c>
      <c r="C50" s="5" t="s">
        <v>61</v>
      </c>
      <c r="D50" s="6" t="s">
        <v>29</v>
      </c>
      <c r="E50" s="7">
        <v>100</v>
      </c>
      <c r="F50" s="8"/>
      <c r="G50" s="6">
        <f t="shared" si="4"/>
        <v>0</v>
      </c>
    </row>
    <row r="51" spans="2:7" x14ac:dyDescent="0.25">
      <c r="B51" s="4" t="s">
        <v>231</v>
      </c>
      <c r="C51" s="5" t="s">
        <v>62</v>
      </c>
      <c r="D51" s="6" t="s">
        <v>12</v>
      </c>
      <c r="E51" s="7">
        <v>20</v>
      </c>
      <c r="F51" s="8"/>
      <c r="G51" s="6">
        <f t="shared" si="4"/>
        <v>0</v>
      </c>
    </row>
    <row r="52" spans="2:7" x14ac:dyDescent="0.25">
      <c r="B52" s="4" t="s">
        <v>232</v>
      </c>
      <c r="C52" s="5" t="s">
        <v>63</v>
      </c>
      <c r="D52" s="6" t="s">
        <v>12</v>
      </c>
      <c r="E52" s="7">
        <v>12</v>
      </c>
      <c r="F52" s="8"/>
      <c r="G52" s="6">
        <f t="shared" si="4"/>
        <v>0</v>
      </c>
    </row>
    <row r="53" spans="2:7" x14ac:dyDescent="0.25">
      <c r="B53" s="3" t="s">
        <v>64</v>
      </c>
      <c r="C53" s="73" t="s">
        <v>65</v>
      </c>
      <c r="D53" s="74"/>
      <c r="E53" s="74"/>
      <c r="F53" s="74"/>
      <c r="G53" s="75"/>
    </row>
    <row r="54" spans="2:7" x14ac:dyDescent="0.25">
      <c r="B54" s="4" t="s">
        <v>66</v>
      </c>
      <c r="C54" s="5" t="s">
        <v>67</v>
      </c>
      <c r="D54" s="6" t="s">
        <v>68</v>
      </c>
      <c r="E54" s="7">
        <v>4</v>
      </c>
      <c r="F54" s="8"/>
      <c r="G54" s="6">
        <f t="shared" ref="G54:G68" si="5">+E54*F54</f>
        <v>0</v>
      </c>
    </row>
    <row r="55" spans="2:7" x14ac:dyDescent="0.25">
      <c r="B55" s="4" t="s">
        <v>69</v>
      </c>
      <c r="C55" s="5" t="s">
        <v>70</v>
      </c>
      <c r="D55" s="6" t="s">
        <v>68</v>
      </c>
      <c r="E55" s="7">
        <f>+E67+E68</f>
        <v>11</v>
      </c>
      <c r="F55" s="8"/>
      <c r="G55" s="6">
        <f t="shared" si="5"/>
        <v>0</v>
      </c>
    </row>
    <row r="56" spans="2:7" x14ac:dyDescent="0.25">
      <c r="B56" s="4" t="s">
        <v>71</v>
      </c>
      <c r="C56" s="5" t="s">
        <v>72</v>
      </c>
      <c r="D56" s="6" t="s">
        <v>68</v>
      </c>
      <c r="E56" s="7">
        <v>2</v>
      </c>
      <c r="F56" s="8"/>
      <c r="G56" s="6">
        <f t="shared" si="5"/>
        <v>0</v>
      </c>
    </row>
    <row r="57" spans="2:7" x14ac:dyDescent="0.25">
      <c r="B57" s="4" t="s">
        <v>73</v>
      </c>
      <c r="C57" s="5" t="s">
        <v>233</v>
      </c>
      <c r="D57" s="6" t="s">
        <v>68</v>
      </c>
      <c r="E57" s="7">
        <v>3</v>
      </c>
      <c r="F57" s="8"/>
      <c r="G57" s="6">
        <f t="shared" si="5"/>
        <v>0</v>
      </c>
    </row>
    <row r="58" spans="2:7" ht="17.45" customHeight="1" x14ac:dyDescent="0.25">
      <c r="B58" s="4" t="s">
        <v>75</v>
      </c>
      <c r="C58" s="5" t="s">
        <v>74</v>
      </c>
      <c r="D58" s="6" t="s">
        <v>12</v>
      </c>
      <c r="E58" s="7">
        <v>50</v>
      </c>
      <c r="F58" s="8"/>
      <c r="G58" s="6">
        <f t="shared" si="5"/>
        <v>0</v>
      </c>
    </row>
    <row r="59" spans="2:7" x14ac:dyDescent="0.25">
      <c r="B59" s="4" t="s">
        <v>77</v>
      </c>
      <c r="C59" s="5" t="s">
        <v>76</v>
      </c>
      <c r="D59" s="6" t="s">
        <v>12</v>
      </c>
      <c r="E59" s="7">
        <v>10</v>
      </c>
      <c r="F59" s="8"/>
      <c r="G59" s="6">
        <f t="shared" si="5"/>
        <v>0</v>
      </c>
    </row>
    <row r="60" spans="2:7" x14ac:dyDescent="0.25">
      <c r="B60" s="4" t="s">
        <v>79</v>
      </c>
      <c r="C60" s="5" t="s">
        <v>78</v>
      </c>
      <c r="D60" s="6" t="s">
        <v>12</v>
      </c>
      <c r="E60" s="7">
        <v>10</v>
      </c>
      <c r="F60" s="8"/>
      <c r="G60" s="6">
        <f t="shared" si="5"/>
        <v>0</v>
      </c>
    </row>
    <row r="61" spans="2:7" x14ac:dyDescent="0.25">
      <c r="B61" s="4" t="s">
        <v>234</v>
      </c>
      <c r="C61" s="5" t="s">
        <v>80</v>
      </c>
      <c r="D61" s="6" t="s">
        <v>58</v>
      </c>
      <c r="E61" s="7">
        <f>+E54+E55+E56+E57</f>
        <v>20</v>
      </c>
      <c r="F61" s="8"/>
      <c r="G61" s="6">
        <f t="shared" si="5"/>
        <v>0</v>
      </c>
    </row>
    <row r="62" spans="2:7" x14ac:dyDescent="0.25">
      <c r="B62" s="4" t="s">
        <v>82</v>
      </c>
      <c r="C62" s="5" t="s">
        <v>81</v>
      </c>
      <c r="D62" s="6" t="s">
        <v>12</v>
      </c>
      <c r="E62" s="7">
        <f>+E58</f>
        <v>50</v>
      </c>
      <c r="F62" s="8"/>
      <c r="G62" s="6">
        <f t="shared" si="5"/>
        <v>0</v>
      </c>
    </row>
    <row r="63" spans="2:7" x14ac:dyDescent="0.25">
      <c r="B63" s="4" t="s">
        <v>84</v>
      </c>
      <c r="C63" s="5" t="s">
        <v>83</v>
      </c>
      <c r="D63" s="6" t="s">
        <v>12</v>
      </c>
      <c r="E63" s="7">
        <f>+E58</f>
        <v>50</v>
      </c>
      <c r="F63" s="8"/>
      <c r="G63" s="6">
        <f t="shared" si="5"/>
        <v>0</v>
      </c>
    </row>
    <row r="64" spans="2:7" x14ac:dyDescent="0.25">
      <c r="B64" s="4" t="s">
        <v>86</v>
      </c>
      <c r="C64" s="5" t="s">
        <v>85</v>
      </c>
      <c r="D64" s="6" t="s">
        <v>12</v>
      </c>
      <c r="E64" s="7">
        <f>+E58</f>
        <v>50</v>
      </c>
      <c r="F64" s="8"/>
      <c r="G64" s="6">
        <f t="shared" si="5"/>
        <v>0</v>
      </c>
    </row>
    <row r="65" spans="2:7" x14ac:dyDescent="0.25">
      <c r="B65" s="4" t="s">
        <v>88</v>
      </c>
      <c r="C65" s="5" t="s">
        <v>87</v>
      </c>
      <c r="D65" s="6" t="s">
        <v>12</v>
      </c>
      <c r="E65" s="7">
        <v>10</v>
      </c>
      <c r="F65" s="8"/>
      <c r="G65" s="6">
        <f t="shared" si="5"/>
        <v>0</v>
      </c>
    </row>
    <row r="66" spans="2:7" x14ac:dyDescent="0.25">
      <c r="B66" s="4" t="s">
        <v>89</v>
      </c>
      <c r="C66" s="32" t="s">
        <v>235</v>
      </c>
      <c r="D66" s="6" t="s">
        <v>58</v>
      </c>
      <c r="E66" s="7">
        <v>3</v>
      </c>
      <c r="F66" s="8"/>
      <c r="G66" s="6">
        <f t="shared" si="5"/>
        <v>0</v>
      </c>
    </row>
    <row r="67" spans="2:7" ht="26.45" customHeight="1" x14ac:dyDescent="0.25">
      <c r="B67" s="4" t="s">
        <v>91</v>
      </c>
      <c r="C67" s="32" t="s">
        <v>90</v>
      </c>
      <c r="D67" s="6" t="s">
        <v>12</v>
      </c>
      <c r="E67" s="7">
        <v>5</v>
      </c>
      <c r="F67" s="8"/>
      <c r="G67" s="6">
        <f t="shared" si="5"/>
        <v>0</v>
      </c>
    </row>
    <row r="68" spans="2:7" x14ac:dyDescent="0.25">
      <c r="B68" s="4" t="s">
        <v>141</v>
      </c>
      <c r="C68" s="32" t="s">
        <v>236</v>
      </c>
      <c r="D68" s="6" t="s">
        <v>12</v>
      </c>
      <c r="E68" s="7">
        <v>6</v>
      </c>
      <c r="F68" s="8"/>
      <c r="G68" s="6">
        <f t="shared" si="5"/>
        <v>0</v>
      </c>
    </row>
    <row r="69" spans="2:7" x14ac:dyDescent="0.25">
      <c r="B69" s="50" t="s">
        <v>13</v>
      </c>
      <c r="C69" s="50"/>
      <c r="D69" s="49">
        <f>SUM(G13:G68)</f>
        <v>0</v>
      </c>
      <c r="E69" s="49"/>
      <c r="F69" s="49"/>
      <c r="G69" s="49"/>
    </row>
    <row r="70" spans="2:7" x14ac:dyDescent="0.25">
      <c r="B70" s="50" t="s">
        <v>14</v>
      </c>
      <c r="C70" s="50"/>
      <c r="D70" s="49">
        <v>0</v>
      </c>
      <c r="E70" s="49"/>
      <c r="F70" s="49"/>
      <c r="G70" s="49"/>
    </row>
    <row r="71" spans="2:7" x14ac:dyDescent="0.25">
      <c r="B71" s="50" t="s">
        <v>15</v>
      </c>
      <c r="C71" s="50"/>
      <c r="D71" s="49">
        <v>0</v>
      </c>
      <c r="E71" s="49"/>
      <c r="F71" s="49"/>
      <c r="G71" s="49"/>
    </row>
    <row r="72" spans="2:7" x14ac:dyDescent="0.25">
      <c r="B72" s="50" t="s">
        <v>16</v>
      </c>
      <c r="C72" s="50"/>
      <c r="D72" s="49">
        <f>SUM(D69:G71)</f>
        <v>0</v>
      </c>
      <c r="E72" s="49"/>
      <c r="F72" s="49"/>
      <c r="G72" s="49"/>
    </row>
    <row r="73" spans="2:7" x14ac:dyDescent="0.25">
      <c r="B73" s="50" t="s">
        <v>17</v>
      </c>
      <c r="C73" s="50"/>
      <c r="D73" s="49">
        <f>D72*18%</f>
        <v>0</v>
      </c>
      <c r="E73" s="49"/>
      <c r="F73" s="49"/>
      <c r="G73" s="49"/>
    </row>
    <row r="74" spans="2:7" x14ac:dyDescent="0.25">
      <c r="B74" s="51" t="s">
        <v>18</v>
      </c>
      <c r="C74" s="51"/>
      <c r="D74" s="52">
        <f>D72+D73</f>
        <v>0</v>
      </c>
      <c r="E74" s="52"/>
      <c r="F74" s="52"/>
      <c r="G74" s="52"/>
    </row>
    <row r="75" spans="2:7" x14ac:dyDescent="0.25">
      <c r="B75" s="17"/>
      <c r="C75" s="18"/>
      <c r="D75" s="19"/>
      <c r="G75" s="20"/>
    </row>
    <row r="76" spans="2:7" x14ac:dyDescent="0.25">
      <c r="B76" s="17" t="s">
        <v>22</v>
      </c>
      <c r="C76" s="18"/>
      <c r="D76" s="19"/>
      <c r="G76" s="20"/>
    </row>
    <row r="77" spans="2:7" x14ac:dyDescent="0.25">
      <c r="B77" s="21" t="s">
        <v>27</v>
      </c>
      <c r="C77" s="22"/>
      <c r="G77" s="20"/>
    </row>
    <row r="78" spans="2:7" x14ac:dyDescent="0.25">
      <c r="B78" s="21"/>
      <c r="C78" s="22"/>
      <c r="G78" s="20"/>
    </row>
    <row r="79" spans="2:7" x14ac:dyDescent="0.25">
      <c r="B79" s="21" t="s">
        <v>26</v>
      </c>
      <c r="C79" s="22"/>
      <c r="G79" s="20"/>
    </row>
    <row r="80" spans="2:7" x14ac:dyDescent="0.25">
      <c r="B80" s="21" t="s">
        <v>242</v>
      </c>
      <c r="C80" s="22"/>
      <c r="G80" s="20"/>
    </row>
    <row r="81" spans="2:7" x14ac:dyDescent="0.25">
      <c r="B81" s="21" t="s">
        <v>23</v>
      </c>
      <c r="C81" s="22"/>
      <c r="G81" s="20"/>
    </row>
    <row r="82" spans="2:7" x14ac:dyDescent="0.25">
      <c r="B82" s="21"/>
      <c r="C82" s="22"/>
      <c r="G82" s="20"/>
    </row>
    <row r="83" spans="2:7" x14ac:dyDescent="0.25">
      <c r="B83" s="23"/>
      <c r="C83" s="24"/>
      <c r="D83" s="25"/>
      <c r="E83" s="25"/>
      <c r="F83" s="25"/>
      <c r="G83" s="20"/>
    </row>
    <row r="84" spans="2:7" x14ac:dyDescent="0.25">
      <c r="B84" s="23"/>
      <c r="C84" s="24"/>
      <c r="D84" s="25"/>
      <c r="E84" s="25"/>
      <c r="F84" s="25"/>
      <c r="G84" s="20"/>
    </row>
    <row r="85" spans="2:7" x14ac:dyDescent="0.25">
      <c r="B85" s="53" t="s">
        <v>24</v>
      </c>
      <c r="C85" s="54"/>
      <c r="D85" s="54"/>
      <c r="E85" s="25"/>
      <c r="F85" s="25"/>
      <c r="G85" s="20"/>
    </row>
    <row r="86" spans="2:7" x14ac:dyDescent="0.25">
      <c r="B86" s="55" t="s">
        <v>25</v>
      </c>
      <c r="C86" s="56"/>
      <c r="D86" s="56"/>
      <c r="G86" s="20"/>
    </row>
    <row r="87" spans="2:7" ht="15.75" thickBot="1" x14ac:dyDescent="0.3">
      <c r="B87" s="26"/>
      <c r="C87" s="27"/>
      <c r="D87" s="28"/>
      <c r="E87" s="28"/>
      <c r="F87" s="28"/>
      <c r="G87" s="29"/>
    </row>
  </sheetData>
  <mergeCells count="32">
    <mergeCell ref="C33:G33"/>
    <mergeCell ref="C34:G34"/>
    <mergeCell ref="C39:G39"/>
    <mergeCell ref="C42:G42"/>
    <mergeCell ref="C49:G49"/>
    <mergeCell ref="B85:D85"/>
    <mergeCell ref="B86:D86"/>
    <mergeCell ref="B2:G2"/>
    <mergeCell ref="B9:G9"/>
    <mergeCell ref="D3:G3"/>
    <mergeCell ref="B4:G4"/>
    <mergeCell ref="D5:G5"/>
    <mergeCell ref="D6:G7"/>
    <mergeCell ref="D8:G8"/>
    <mergeCell ref="B69:C69"/>
    <mergeCell ref="C11:G11"/>
    <mergeCell ref="C12:G12"/>
    <mergeCell ref="C15:G15"/>
    <mergeCell ref="C18:G18"/>
    <mergeCell ref="C26:G26"/>
    <mergeCell ref="C53:G53"/>
    <mergeCell ref="D69:G69"/>
    <mergeCell ref="B73:C73"/>
    <mergeCell ref="D73:G73"/>
    <mergeCell ref="B74:C74"/>
    <mergeCell ref="D74:G74"/>
    <mergeCell ref="B70:C70"/>
    <mergeCell ref="D70:G70"/>
    <mergeCell ref="B71:C71"/>
    <mergeCell ref="D71:G71"/>
    <mergeCell ref="B72:C72"/>
    <mergeCell ref="D72:G72"/>
  </mergeCells>
  <phoneticPr fontId="7" type="noConversion"/>
  <pageMargins left="0.7" right="0.7" top="0.75" bottom="0.75" header="0.3" footer="0.3"/>
  <pageSetup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83837-877A-4F71-A004-CF407E6545BE}">
  <dimension ref="B1:G188"/>
  <sheetViews>
    <sheetView view="pageBreakPreview" topLeftCell="A25" zoomScale="85" zoomScaleNormal="115" zoomScaleSheetLayoutView="85" workbookViewId="0">
      <selection activeCell="C47" sqref="C47"/>
    </sheetView>
  </sheetViews>
  <sheetFormatPr defaultColWidth="10.85546875" defaultRowHeight="15" x14ac:dyDescent="0.25"/>
  <cols>
    <col min="1" max="1" width="5.42578125" customWidth="1"/>
    <col min="2" max="2" width="9.140625" style="11" customWidth="1"/>
    <col min="3" max="3" width="61.85546875" customWidth="1"/>
    <col min="4" max="4" width="14" customWidth="1"/>
    <col min="5" max="5" width="14.140625" customWidth="1"/>
    <col min="6" max="6" width="15.140625" customWidth="1"/>
    <col min="7" max="7" width="14.140625" style="12" customWidth="1"/>
  </cols>
  <sheetData>
    <row r="1" spans="2:7" ht="15.75" thickBot="1" x14ac:dyDescent="0.3"/>
    <row r="2" spans="2:7" ht="69" customHeight="1" x14ac:dyDescent="0.25">
      <c r="B2" s="57" t="s">
        <v>243</v>
      </c>
      <c r="C2" s="58"/>
      <c r="D2" s="58"/>
      <c r="E2" s="58"/>
      <c r="F2" s="58"/>
      <c r="G2" s="59"/>
    </row>
    <row r="3" spans="2:7" ht="6" customHeight="1" x14ac:dyDescent="0.25">
      <c r="B3" s="13"/>
      <c r="C3" s="14"/>
      <c r="D3" s="63"/>
      <c r="E3" s="63"/>
      <c r="F3" s="63"/>
      <c r="G3" s="64"/>
    </row>
    <row r="4" spans="2:7" ht="51" customHeight="1" x14ac:dyDescent="0.25">
      <c r="B4" s="65" t="s">
        <v>21</v>
      </c>
      <c r="C4" s="66"/>
      <c r="D4" s="66"/>
      <c r="E4" s="66"/>
      <c r="F4" s="66"/>
      <c r="G4" s="67"/>
    </row>
    <row r="5" spans="2:7" ht="6" customHeight="1" x14ac:dyDescent="0.25">
      <c r="B5" s="13"/>
      <c r="C5" s="14"/>
      <c r="D5" s="64"/>
      <c r="E5" s="64"/>
      <c r="F5" s="64"/>
      <c r="G5" s="64"/>
    </row>
    <row r="6" spans="2:7" ht="32.25" customHeight="1" x14ac:dyDescent="0.25">
      <c r="B6" s="15" t="s">
        <v>19</v>
      </c>
      <c r="C6" s="16"/>
      <c r="D6" s="68"/>
      <c r="E6" s="69"/>
      <c r="F6" s="69"/>
      <c r="G6" s="70"/>
    </row>
    <row r="7" spans="2:7" ht="14.25" customHeight="1" x14ac:dyDescent="0.25">
      <c r="B7" s="15" t="s">
        <v>20</v>
      </c>
      <c r="C7" s="16"/>
      <c r="D7" s="68"/>
      <c r="E7" s="69"/>
      <c r="F7" s="69"/>
      <c r="G7" s="70"/>
    </row>
    <row r="8" spans="2:7" ht="6" customHeight="1" x14ac:dyDescent="0.25">
      <c r="B8" s="13"/>
      <c r="C8" s="14"/>
      <c r="D8" s="64"/>
      <c r="E8" s="64"/>
      <c r="F8" s="64"/>
      <c r="G8" s="64"/>
    </row>
    <row r="9" spans="2:7" ht="32.1" customHeight="1" thickBot="1" x14ac:dyDescent="0.3">
      <c r="B9" s="60" t="s">
        <v>241</v>
      </c>
      <c r="C9" s="61"/>
      <c r="D9" s="61"/>
      <c r="E9" s="61"/>
      <c r="F9" s="61"/>
      <c r="G9" s="62"/>
    </row>
    <row r="10" spans="2:7" ht="30" x14ac:dyDescent="0.25">
      <c r="B10" s="41" t="s">
        <v>0</v>
      </c>
      <c r="C10" s="1" t="s">
        <v>1</v>
      </c>
      <c r="D10" s="1" t="s">
        <v>2</v>
      </c>
      <c r="E10" s="1" t="s">
        <v>238</v>
      </c>
      <c r="F10" s="1" t="s">
        <v>240</v>
      </c>
      <c r="G10" s="42" t="s">
        <v>239</v>
      </c>
    </row>
    <row r="11" spans="2:7" x14ac:dyDescent="0.25">
      <c r="B11" s="43" t="s">
        <v>3</v>
      </c>
      <c r="C11" s="81" t="s">
        <v>197</v>
      </c>
      <c r="D11" s="82"/>
      <c r="E11" s="82"/>
      <c r="F11" s="82"/>
      <c r="G11" s="83"/>
    </row>
    <row r="12" spans="2:7" x14ac:dyDescent="0.25">
      <c r="B12" s="44" t="s">
        <v>4</v>
      </c>
      <c r="C12" s="73" t="s">
        <v>31</v>
      </c>
      <c r="D12" s="74"/>
      <c r="E12" s="74"/>
      <c r="F12" s="74"/>
      <c r="G12" s="77"/>
    </row>
    <row r="13" spans="2:7" ht="30" x14ac:dyDescent="0.25">
      <c r="B13" s="45" t="s">
        <v>5</v>
      </c>
      <c r="C13" s="34" t="s">
        <v>92</v>
      </c>
      <c r="D13" s="35" t="s">
        <v>29</v>
      </c>
      <c r="E13" s="35">
        <v>30</v>
      </c>
      <c r="F13" s="35"/>
      <c r="G13" s="46">
        <f>+E13*F13</f>
        <v>0</v>
      </c>
    </row>
    <row r="14" spans="2:7" x14ac:dyDescent="0.25">
      <c r="B14" s="45" t="s">
        <v>30</v>
      </c>
      <c r="C14" s="34" t="s">
        <v>93</v>
      </c>
      <c r="D14" s="35" t="s">
        <v>37</v>
      </c>
      <c r="E14" s="35">
        <v>1</v>
      </c>
      <c r="F14" s="35"/>
      <c r="G14" s="46">
        <f>+E14*F14</f>
        <v>0</v>
      </c>
    </row>
    <row r="15" spans="2:7" x14ac:dyDescent="0.25">
      <c r="B15" s="45" t="s">
        <v>94</v>
      </c>
      <c r="C15" s="5" t="s">
        <v>28</v>
      </c>
      <c r="D15" s="6" t="s">
        <v>29</v>
      </c>
      <c r="E15" s="7">
        <v>30</v>
      </c>
      <c r="F15" s="8"/>
      <c r="G15" s="46">
        <f>+E15*F15</f>
        <v>0</v>
      </c>
    </row>
    <row r="16" spans="2:7" x14ac:dyDescent="0.25">
      <c r="B16" s="45" t="s">
        <v>95</v>
      </c>
      <c r="C16" s="5" t="s">
        <v>32</v>
      </c>
      <c r="D16" s="6" t="s">
        <v>33</v>
      </c>
      <c r="E16" s="7">
        <v>40</v>
      </c>
      <c r="F16" s="8"/>
      <c r="G16" s="46">
        <f t="shared" ref="G16:G18" si="0">+E16*F16</f>
        <v>0</v>
      </c>
    </row>
    <row r="17" spans="2:7" x14ac:dyDescent="0.25">
      <c r="B17" s="45" t="s">
        <v>96</v>
      </c>
      <c r="C17" s="33" t="s">
        <v>97</v>
      </c>
      <c r="D17" s="6" t="s">
        <v>35</v>
      </c>
      <c r="E17" s="7">
        <v>1</v>
      </c>
      <c r="F17" s="8"/>
      <c r="G17" s="46">
        <f t="shared" si="0"/>
        <v>0</v>
      </c>
    </row>
    <row r="18" spans="2:7" x14ac:dyDescent="0.25">
      <c r="B18" s="45" t="s">
        <v>98</v>
      </c>
      <c r="C18" s="33" t="s">
        <v>34</v>
      </c>
      <c r="D18" s="6" t="s">
        <v>29</v>
      </c>
      <c r="E18" s="7">
        <v>1</v>
      </c>
      <c r="F18" s="8"/>
      <c r="G18" s="46">
        <f t="shared" si="0"/>
        <v>0</v>
      </c>
    </row>
    <row r="19" spans="2:7" x14ac:dyDescent="0.25">
      <c r="B19" s="44" t="s">
        <v>6</v>
      </c>
      <c r="C19" s="73" t="s">
        <v>99</v>
      </c>
      <c r="D19" s="74"/>
      <c r="E19" s="74"/>
      <c r="F19" s="74"/>
      <c r="G19" s="77"/>
    </row>
    <row r="20" spans="2:7" x14ac:dyDescent="0.25">
      <c r="B20" s="45" t="s">
        <v>7</v>
      </c>
      <c r="C20" s="9" t="s">
        <v>100</v>
      </c>
      <c r="D20" s="6" t="s">
        <v>33</v>
      </c>
      <c r="E20" s="7">
        <v>30</v>
      </c>
      <c r="F20" s="8"/>
      <c r="G20" s="46">
        <f t="shared" ref="G20:G25" si="1">+E20*F20</f>
        <v>0</v>
      </c>
    </row>
    <row r="21" spans="2:7" ht="15" customHeight="1" x14ac:dyDescent="0.25">
      <c r="B21" s="45" t="s">
        <v>8</v>
      </c>
      <c r="C21" s="10" t="s">
        <v>101</v>
      </c>
      <c r="D21" s="6" t="s">
        <v>29</v>
      </c>
      <c r="E21" s="7">
        <v>30</v>
      </c>
      <c r="F21" s="8"/>
      <c r="G21" s="46">
        <f t="shared" si="1"/>
        <v>0</v>
      </c>
    </row>
    <row r="22" spans="2:7" x14ac:dyDescent="0.25">
      <c r="B22" s="45" t="s">
        <v>102</v>
      </c>
      <c r="C22" s="36" t="s">
        <v>103</v>
      </c>
      <c r="D22" s="6" t="s">
        <v>104</v>
      </c>
      <c r="E22" s="7">
        <v>4</v>
      </c>
      <c r="F22" s="8"/>
      <c r="G22" s="46">
        <f t="shared" si="1"/>
        <v>0</v>
      </c>
    </row>
    <row r="23" spans="2:7" x14ac:dyDescent="0.25">
      <c r="B23" s="45" t="s">
        <v>105</v>
      </c>
      <c r="C23" s="37" t="s">
        <v>106</v>
      </c>
      <c r="D23" s="6" t="s">
        <v>40</v>
      </c>
      <c r="E23" s="7">
        <f>20*0.2</f>
        <v>4</v>
      </c>
      <c r="F23" s="8"/>
      <c r="G23" s="46">
        <f t="shared" si="1"/>
        <v>0</v>
      </c>
    </row>
    <row r="24" spans="2:7" ht="15.6" customHeight="1" x14ac:dyDescent="0.25">
      <c r="B24" s="45" t="s">
        <v>107</v>
      </c>
      <c r="C24" s="9" t="s">
        <v>108</v>
      </c>
      <c r="D24" s="6" t="s">
        <v>33</v>
      </c>
      <c r="E24" s="7">
        <v>10</v>
      </c>
      <c r="F24" s="8"/>
      <c r="G24" s="46">
        <f t="shared" si="1"/>
        <v>0</v>
      </c>
    </row>
    <row r="25" spans="2:7" ht="24.6" customHeight="1" x14ac:dyDescent="0.25">
      <c r="B25" s="45" t="s">
        <v>109</v>
      </c>
      <c r="C25" s="9" t="s">
        <v>39</v>
      </c>
      <c r="D25" s="6" t="s">
        <v>40</v>
      </c>
      <c r="E25" s="7">
        <v>8</v>
      </c>
      <c r="F25" s="8"/>
      <c r="G25" s="46">
        <f t="shared" si="1"/>
        <v>0</v>
      </c>
    </row>
    <row r="26" spans="2:7" x14ac:dyDescent="0.25">
      <c r="B26" s="44" t="s">
        <v>9</v>
      </c>
      <c r="C26" s="73" t="s">
        <v>110</v>
      </c>
      <c r="D26" s="74"/>
      <c r="E26" s="74"/>
      <c r="F26" s="74"/>
      <c r="G26" s="77"/>
    </row>
    <row r="27" spans="2:7" x14ac:dyDescent="0.25">
      <c r="B27" s="45" t="s">
        <v>36</v>
      </c>
      <c r="C27" s="33" t="s">
        <v>111</v>
      </c>
      <c r="D27" s="6" t="s">
        <v>40</v>
      </c>
      <c r="E27" s="7">
        <v>3</v>
      </c>
      <c r="F27" s="8"/>
      <c r="G27" s="46">
        <f t="shared" ref="G27:G31" si="2">+E27*F27</f>
        <v>0</v>
      </c>
    </row>
    <row r="28" spans="2:7" x14ac:dyDescent="0.25">
      <c r="B28" s="45" t="s">
        <v>10</v>
      </c>
      <c r="C28" s="33" t="s">
        <v>42</v>
      </c>
      <c r="D28" s="6" t="s">
        <v>40</v>
      </c>
      <c r="E28" s="7">
        <f>7*30*0.3</f>
        <v>63</v>
      </c>
      <c r="F28" s="8"/>
      <c r="G28" s="46">
        <f t="shared" si="2"/>
        <v>0</v>
      </c>
    </row>
    <row r="29" spans="2:7" x14ac:dyDescent="0.25">
      <c r="B29" s="45" t="s">
        <v>11</v>
      </c>
      <c r="C29" s="33" t="s">
        <v>112</v>
      </c>
      <c r="D29" s="6" t="s">
        <v>40</v>
      </c>
      <c r="E29" s="7">
        <v>3</v>
      </c>
      <c r="F29" s="8"/>
      <c r="G29" s="46">
        <f t="shared" si="2"/>
        <v>0</v>
      </c>
    </row>
    <row r="30" spans="2:7" x14ac:dyDescent="0.25">
      <c r="B30" s="45" t="s">
        <v>38</v>
      </c>
      <c r="C30" s="33" t="s">
        <v>43</v>
      </c>
      <c r="D30" s="6" t="s">
        <v>29</v>
      </c>
      <c r="E30" s="7">
        <v>30</v>
      </c>
      <c r="F30" s="8"/>
      <c r="G30" s="46">
        <f t="shared" si="2"/>
        <v>0</v>
      </c>
    </row>
    <row r="31" spans="2:7" x14ac:dyDescent="0.25">
      <c r="B31" s="45" t="s">
        <v>41</v>
      </c>
      <c r="C31" s="33" t="s">
        <v>44</v>
      </c>
      <c r="D31" s="6" t="s">
        <v>40</v>
      </c>
      <c r="E31" s="7">
        <f>+E30*0.3</f>
        <v>9</v>
      </c>
      <c r="F31" s="8"/>
      <c r="G31" s="46">
        <f t="shared" si="2"/>
        <v>0</v>
      </c>
    </row>
    <row r="32" spans="2:7" x14ac:dyDescent="0.25">
      <c r="B32" s="44" t="s">
        <v>45</v>
      </c>
      <c r="C32" s="73" t="s">
        <v>50</v>
      </c>
      <c r="D32" s="74"/>
      <c r="E32" s="74"/>
      <c r="F32" s="74"/>
      <c r="G32" s="77"/>
    </row>
    <row r="33" spans="2:7" x14ac:dyDescent="0.25">
      <c r="B33" s="45"/>
      <c r="C33" s="78" t="s">
        <v>113</v>
      </c>
      <c r="D33" s="79"/>
      <c r="E33" s="79"/>
      <c r="F33" s="79"/>
      <c r="G33" s="80"/>
    </row>
    <row r="34" spans="2:7" x14ac:dyDescent="0.25">
      <c r="B34" s="45" t="s">
        <v>245</v>
      </c>
      <c r="C34" s="33" t="s">
        <v>114</v>
      </c>
      <c r="D34" s="6" t="s">
        <v>40</v>
      </c>
      <c r="E34" s="7">
        <f>30*0.2</f>
        <v>6</v>
      </c>
      <c r="F34" s="8"/>
      <c r="G34" s="46">
        <f t="shared" ref="G34" si="3">+E34*F34</f>
        <v>0</v>
      </c>
    </row>
    <row r="35" spans="2:7" x14ac:dyDescent="0.25">
      <c r="B35" s="45"/>
      <c r="C35" s="78" t="s">
        <v>115</v>
      </c>
      <c r="D35" s="79"/>
      <c r="E35" s="79"/>
      <c r="F35" s="79"/>
      <c r="G35" s="80"/>
    </row>
    <row r="36" spans="2:7" x14ac:dyDescent="0.25">
      <c r="B36" s="45" t="s">
        <v>46</v>
      </c>
      <c r="C36" s="33" t="s">
        <v>116</v>
      </c>
      <c r="D36" s="6" t="s">
        <v>40</v>
      </c>
      <c r="E36" s="7">
        <v>3</v>
      </c>
      <c r="F36" s="8"/>
      <c r="G36" s="46">
        <f t="shared" ref="G36:G37" si="4">+E36*F36</f>
        <v>0</v>
      </c>
    </row>
    <row r="37" spans="2:7" x14ac:dyDescent="0.25">
      <c r="B37" s="45" t="s">
        <v>47</v>
      </c>
      <c r="C37" s="33" t="s">
        <v>52</v>
      </c>
      <c r="D37" s="6" t="s">
        <v>53</v>
      </c>
      <c r="E37" s="7">
        <v>1000</v>
      </c>
      <c r="F37" s="8"/>
      <c r="G37" s="46">
        <f t="shared" si="4"/>
        <v>0</v>
      </c>
    </row>
    <row r="38" spans="2:7" x14ac:dyDescent="0.25">
      <c r="B38" s="45"/>
      <c r="C38" s="78" t="s">
        <v>51</v>
      </c>
      <c r="D38" s="79"/>
      <c r="E38" s="79"/>
      <c r="F38" s="79"/>
      <c r="G38" s="80"/>
    </row>
    <row r="39" spans="2:7" x14ac:dyDescent="0.25">
      <c r="B39" s="45" t="s">
        <v>48</v>
      </c>
      <c r="C39" s="33" t="s">
        <v>118</v>
      </c>
      <c r="D39" s="6" t="s">
        <v>40</v>
      </c>
      <c r="E39" s="7">
        <f>10*2</f>
        <v>20</v>
      </c>
      <c r="F39" s="8"/>
      <c r="G39" s="46">
        <f t="shared" ref="G39:G42" si="5">+E39*F39</f>
        <v>0</v>
      </c>
    </row>
    <row r="40" spans="2:7" x14ac:dyDescent="0.25">
      <c r="B40" s="45" t="s">
        <v>117</v>
      </c>
      <c r="C40" s="33" t="s">
        <v>120</v>
      </c>
      <c r="D40" s="6" t="s">
        <v>40</v>
      </c>
      <c r="E40" s="7">
        <f>+E30*0.15</f>
        <v>4.5</v>
      </c>
      <c r="F40" s="8"/>
      <c r="G40" s="46">
        <f t="shared" si="5"/>
        <v>0</v>
      </c>
    </row>
    <row r="41" spans="2:7" x14ac:dyDescent="0.25">
      <c r="B41" s="45" t="s">
        <v>119</v>
      </c>
      <c r="C41" s="33" t="s">
        <v>122</v>
      </c>
      <c r="D41" s="6" t="s">
        <v>33</v>
      </c>
      <c r="E41" s="7">
        <f>3*4</f>
        <v>12</v>
      </c>
      <c r="F41" s="8"/>
      <c r="G41" s="46">
        <f t="shared" si="5"/>
        <v>0</v>
      </c>
    </row>
    <row r="42" spans="2:7" x14ac:dyDescent="0.25">
      <c r="B42" s="45" t="s">
        <v>121</v>
      </c>
      <c r="C42" s="31" t="s">
        <v>52</v>
      </c>
      <c r="D42" s="6" t="s">
        <v>53</v>
      </c>
      <c r="E42" s="7">
        <v>1000</v>
      </c>
      <c r="F42" s="8"/>
      <c r="G42" s="46">
        <f t="shared" si="5"/>
        <v>0</v>
      </c>
    </row>
    <row r="43" spans="2:7" x14ac:dyDescent="0.25">
      <c r="B43" s="45"/>
      <c r="C43" s="78" t="s">
        <v>124</v>
      </c>
      <c r="D43" s="79"/>
      <c r="E43" s="79"/>
      <c r="F43" s="79"/>
      <c r="G43" s="80"/>
    </row>
    <row r="44" spans="2:7" ht="30" x14ac:dyDescent="0.25">
      <c r="B44" s="45" t="s">
        <v>123</v>
      </c>
      <c r="C44" s="33" t="s">
        <v>125</v>
      </c>
      <c r="D44" s="6" t="s">
        <v>12</v>
      </c>
      <c r="E44" s="7">
        <v>90</v>
      </c>
      <c r="F44" s="8"/>
      <c r="G44" s="46">
        <f t="shared" ref="G44" si="6">+E44*F44</f>
        <v>0</v>
      </c>
    </row>
    <row r="45" spans="2:7" x14ac:dyDescent="0.25">
      <c r="B45" s="44" t="s">
        <v>49</v>
      </c>
      <c r="C45" s="73" t="s">
        <v>126</v>
      </c>
      <c r="D45" s="74"/>
      <c r="E45" s="74"/>
      <c r="F45" s="74"/>
      <c r="G45" s="77"/>
    </row>
    <row r="46" spans="2:7" ht="30" x14ac:dyDescent="0.25">
      <c r="B46" s="47">
        <v>5.0999999999999996</v>
      </c>
      <c r="C46" s="9" t="s">
        <v>127</v>
      </c>
      <c r="D46" s="6" t="s">
        <v>29</v>
      </c>
      <c r="E46" s="7">
        <f>40*3</f>
        <v>120</v>
      </c>
      <c r="F46" s="8"/>
      <c r="G46" s="46">
        <f t="shared" ref="G46:G52" si="7">+E46*F46</f>
        <v>0</v>
      </c>
    </row>
    <row r="47" spans="2:7" ht="30" x14ac:dyDescent="0.25">
      <c r="B47" s="47">
        <v>5.2</v>
      </c>
      <c r="C47" s="9" t="s">
        <v>198</v>
      </c>
      <c r="D47" s="6" t="s">
        <v>29</v>
      </c>
      <c r="E47" s="7">
        <f>7*1</f>
        <v>7</v>
      </c>
      <c r="F47" s="8"/>
      <c r="G47" s="46">
        <f t="shared" si="7"/>
        <v>0</v>
      </c>
    </row>
    <row r="48" spans="2:7" x14ac:dyDescent="0.25">
      <c r="B48" s="47">
        <v>5.3</v>
      </c>
      <c r="C48" s="9" t="s">
        <v>199</v>
      </c>
      <c r="D48" s="6" t="s">
        <v>29</v>
      </c>
      <c r="E48" s="7">
        <f>27*3</f>
        <v>81</v>
      </c>
      <c r="F48" s="8"/>
      <c r="G48" s="46">
        <f t="shared" si="7"/>
        <v>0</v>
      </c>
    </row>
    <row r="49" spans="2:7" x14ac:dyDescent="0.25">
      <c r="B49" s="44" t="s">
        <v>54</v>
      </c>
      <c r="C49" s="73" t="s">
        <v>55</v>
      </c>
      <c r="D49" s="74"/>
      <c r="E49" s="74"/>
      <c r="F49" s="74"/>
      <c r="G49" s="77"/>
    </row>
    <row r="50" spans="2:7" x14ac:dyDescent="0.25">
      <c r="B50" s="47">
        <v>6.1</v>
      </c>
      <c r="C50" s="33" t="s">
        <v>128</v>
      </c>
      <c r="D50" s="6" t="s">
        <v>29</v>
      </c>
      <c r="E50" s="7">
        <f>+E20</f>
        <v>30</v>
      </c>
      <c r="F50" s="8"/>
      <c r="G50" s="46">
        <f t="shared" si="7"/>
        <v>0</v>
      </c>
    </row>
    <row r="51" spans="2:7" x14ac:dyDescent="0.25">
      <c r="B51" s="47">
        <v>6.2</v>
      </c>
      <c r="C51" s="33" t="s">
        <v>129</v>
      </c>
      <c r="D51" s="6" t="s">
        <v>33</v>
      </c>
      <c r="E51" s="7">
        <f>+E39</f>
        <v>20</v>
      </c>
      <c r="F51" s="8"/>
      <c r="G51" s="46">
        <f t="shared" si="7"/>
        <v>0</v>
      </c>
    </row>
    <row r="52" spans="2:7" x14ac:dyDescent="0.25">
      <c r="B52" s="47">
        <v>6.3</v>
      </c>
      <c r="C52" s="9" t="s">
        <v>56</v>
      </c>
      <c r="D52" s="6" t="s">
        <v>29</v>
      </c>
      <c r="E52" s="7">
        <f>+E30</f>
        <v>30</v>
      </c>
      <c r="F52" s="8"/>
      <c r="G52" s="46">
        <f t="shared" si="7"/>
        <v>0</v>
      </c>
    </row>
    <row r="53" spans="2:7" x14ac:dyDescent="0.25">
      <c r="B53" s="44" t="s">
        <v>57</v>
      </c>
      <c r="C53" s="73" t="s">
        <v>130</v>
      </c>
      <c r="D53" s="74"/>
      <c r="E53" s="74"/>
      <c r="F53" s="74"/>
      <c r="G53" s="77"/>
    </row>
    <row r="54" spans="2:7" x14ac:dyDescent="0.25">
      <c r="B54" s="48">
        <v>7.1</v>
      </c>
      <c r="C54" s="5" t="s">
        <v>131</v>
      </c>
      <c r="D54" s="6" t="s">
        <v>29</v>
      </c>
      <c r="E54" s="7">
        <f>(1.5)*2</f>
        <v>3</v>
      </c>
      <c r="F54" s="8"/>
      <c r="G54" s="46">
        <f t="shared" ref="G54:G57" si="8">+E54*F54</f>
        <v>0</v>
      </c>
    </row>
    <row r="55" spans="2:7" ht="45" x14ac:dyDescent="0.25">
      <c r="B55" s="48">
        <v>7.2</v>
      </c>
      <c r="C55" s="5" t="s">
        <v>132</v>
      </c>
      <c r="D55" s="6" t="s">
        <v>58</v>
      </c>
      <c r="E55" s="7">
        <v>4</v>
      </c>
      <c r="F55" s="8"/>
      <c r="G55" s="46">
        <f t="shared" si="8"/>
        <v>0</v>
      </c>
    </row>
    <row r="56" spans="2:7" x14ac:dyDescent="0.25">
      <c r="B56" s="48">
        <v>7.3</v>
      </c>
      <c r="C56" s="5" t="s">
        <v>133</v>
      </c>
      <c r="D56" s="6" t="s">
        <v>58</v>
      </c>
      <c r="E56" s="7">
        <f>+E55</f>
        <v>4</v>
      </c>
      <c r="F56" s="8"/>
      <c r="G56" s="46">
        <f t="shared" si="8"/>
        <v>0</v>
      </c>
    </row>
    <row r="57" spans="2:7" ht="40.5" customHeight="1" x14ac:dyDescent="0.25">
      <c r="B57" s="48">
        <v>7.4</v>
      </c>
      <c r="C57" s="5" t="s">
        <v>134</v>
      </c>
      <c r="D57" s="6" t="s">
        <v>29</v>
      </c>
      <c r="E57" s="7">
        <f>+E52</f>
        <v>30</v>
      </c>
      <c r="F57" s="8"/>
      <c r="G57" s="46">
        <f t="shared" si="8"/>
        <v>0</v>
      </c>
    </row>
    <row r="58" spans="2:7" x14ac:dyDescent="0.25">
      <c r="B58" s="44" t="s">
        <v>59</v>
      </c>
      <c r="C58" s="73" t="s">
        <v>60</v>
      </c>
      <c r="D58" s="74"/>
      <c r="E58" s="74"/>
      <c r="F58" s="74"/>
      <c r="G58" s="77"/>
    </row>
    <row r="59" spans="2:7" x14ac:dyDescent="0.25">
      <c r="B59" s="48">
        <v>8.1</v>
      </c>
      <c r="C59" s="5" t="s">
        <v>135</v>
      </c>
      <c r="D59" s="6" t="s">
        <v>29</v>
      </c>
      <c r="E59" s="7">
        <v>35</v>
      </c>
      <c r="F59" s="8"/>
      <c r="G59" s="46">
        <f t="shared" ref="G59:G61" si="9">+E59*F59</f>
        <v>0</v>
      </c>
    </row>
    <row r="60" spans="2:7" x14ac:dyDescent="0.25">
      <c r="B60" s="48">
        <v>8.1999999999999993</v>
      </c>
      <c r="C60" s="5" t="s">
        <v>62</v>
      </c>
      <c r="D60" s="6" t="s">
        <v>12</v>
      </c>
      <c r="E60" s="7">
        <v>10</v>
      </c>
      <c r="F60" s="8"/>
      <c r="G60" s="46">
        <f t="shared" si="9"/>
        <v>0</v>
      </c>
    </row>
    <row r="61" spans="2:7" x14ac:dyDescent="0.25">
      <c r="B61" s="48">
        <v>8.3000000000000007</v>
      </c>
      <c r="C61" s="5" t="s">
        <v>63</v>
      </c>
      <c r="D61" s="6" t="s">
        <v>12</v>
      </c>
      <c r="E61" s="7">
        <v>3</v>
      </c>
      <c r="F61" s="8"/>
      <c r="G61" s="46">
        <f t="shared" si="9"/>
        <v>0</v>
      </c>
    </row>
    <row r="62" spans="2:7" ht="30" x14ac:dyDescent="0.25">
      <c r="B62" s="48">
        <v>8.4</v>
      </c>
      <c r="C62" s="5" t="s">
        <v>136</v>
      </c>
      <c r="D62" s="6" t="s">
        <v>58</v>
      </c>
      <c r="E62" s="7">
        <v>2</v>
      </c>
      <c r="F62" s="8"/>
      <c r="G62" s="46">
        <f>+E62*F62</f>
        <v>0</v>
      </c>
    </row>
    <row r="63" spans="2:7" x14ac:dyDescent="0.25">
      <c r="B63" s="44" t="s">
        <v>64</v>
      </c>
      <c r="C63" s="73" t="s">
        <v>65</v>
      </c>
      <c r="D63" s="74"/>
      <c r="E63" s="74"/>
      <c r="F63" s="74"/>
      <c r="G63" s="77"/>
    </row>
    <row r="64" spans="2:7" x14ac:dyDescent="0.25">
      <c r="B64" s="45" t="s">
        <v>66</v>
      </c>
      <c r="C64" s="5" t="s">
        <v>67</v>
      </c>
      <c r="D64" s="6" t="s">
        <v>68</v>
      </c>
      <c r="E64" s="7">
        <v>4</v>
      </c>
      <c r="F64" s="8"/>
      <c r="G64" s="46">
        <f t="shared" ref="G64:G81" si="10">+E64*F64</f>
        <v>0</v>
      </c>
    </row>
    <row r="65" spans="2:7" x14ac:dyDescent="0.25">
      <c r="B65" s="45" t="s">
        <v>69</v>
      </c>
      <c r="C65" s="5" t="s">
        <v>70</v>
      </c>
      <c r="D65" s="6" t="s">
        <v>68</v>
      </c>
      <c r="E65" s="7">
        <v>6</v>
      </c>
      <c r="F65" s="8"/>
      <c r="G65" s="46">
        <f t="shared" si="10"/>
        <v>0</v>
      </c>
    </row>
    <row r="66" spans="2:7" x14ac:dyDescent="0.25">
      <c r="B66" s="45" t="s">
        <v>71</v>
      </c>
      <c r="C66" s="5" t="s">
        <v>72</v>
      </c>
      <c r="D66" s="6" t="s">
        <v>68</v>
      </c>
      <c r="E66" s="7">
        <v>1</v>
      </c>
      <c r="F66" s="8"/>
      <c r="G66" s="46">
        <f t="shared" si="10"/>
        <v>0</v>
      </c>
    </row>
    <row r="67" spans="2:7" x14ac:dyDescent="0.25">
      <c r="B67" s="45" t="s">
        <v>73</v>
      </c>
      <c r="C67" s="32" t="s">
        <v>137</v>
      </c>
      <c r="D67" s="6" t="s">
        <v>58</v>
      </c>
      <c r="E67" s="7">
        <v>2</v>
      </c>
      <c r="F67" s="8"/>
      <c r="G67" s="46">
        <f t="shared" si="10"/>
        <v>0</v>
      </c>
    </row>
    <row r="68" spans="2:7" x14ac:dyDescent="0.25">
      <c r="B68" s="45" t="s">
        <v>75</v>
      </c>
      <c r="C68" s="32" t="s">
        <v>138</v>
      </c>
      <c r="D68" s="6" t="s">
        <v>58</v>
      </c>
      <c r="E68" s="7">
        <v>2</v>
      </c>
      <c r="F68" s="8"/>
      <c r="G68" s="46">
        <f t="shared" si="10"/>
        <v>0</v>
      </c>
    </row>
    <row r="69" spans="2:7" x14ac:dyDescent="0.25">
      <c r="B69" s="45" t="s">
        <v>77</v>
      </c>
      <c r="C69" s="32" t="s">
        <v>139</v>
      </c>
      <c r="D69" s="6" t="s">
        <v>58</v>
      </c>
      <c r="E69" s="7">
        <v>1</v>
      </c>
      <c r="F69" s="8"/>
      <c r="G69" s="46">
        <f t="shared" si="10"/>
        <v>0</v>
      </c>
    </row>
    <row r="70" spans="2:7" ht="17.45" customHeight="1" x14ac:dyDescent="0.25">
      <c r="B70" s="45" t="s">
        <v>79</v>
      </c>
      <c r="C70" s="5" t="s">
        <v>74</v>
      </c>
      <c r="D70" s="6" t="s">
        <v>33</v>
      </c>
      <c r="E70" s="7">
        <v>25</v>
      </c>
      <c r="F70" s="8"/>
      <c r="G70" s="46">
        <f t="shared" si="10"/>
        <v>0</v>
      </c>
    </row>
    <row r="71" spans="2:7" x14ac:dyDescent="0.25">
      <c r="B71" s="45" t="s">
        <v>234</v>
      </c>
      <c r="C71" s="5" t="s">
        <v>76</v>
      </c>
      <c r="D71" s="6" t="s">
        <v>33</v>
      </c>
      <c r="E71" s="7">
        <v>25</v>
      </c>
      <c r="F71" s="8"/>
      <c r="G71" s="46">
        <f t="shared" si="10"/>
        <v>0</v>
      </c>
    </row>
    <row r="72" spans="2:7" x14ac:dyDescent="0.25">
      <c r="B72" s="45" t="s">
        <v>82</v>
      </c>
      <c r="C72" s="5" t="s">
        <v>140</v>
      </c>
      <c r="D72" s="6" t="s">
        <v>33</v>
      </c>
      <c r="E72" s="7">
        <v>25</v>
      </c>
      <c r="F72" s="8"/>
      <c r="G72" s="46">
        <f t="shared" si="10"/>
        <v>0</v>
      </c>
    </row>
    <row r="73" spans="2:7" x14ac:dyDescent="0.25">
      <c r="B73" s="45" t="s">
        <v>84</v>
      </c>
      <c r="C73" s="5" t="s">
        <v>78</v>
      </c>
      <c r="D73" s="6" t="s">
        <v>33</v>
      </c>
      <c r="E73" s="7">
        <v>10</v>
      </c>
      <c r="F73" s="8"/>
      <c r="G73" s="46">
        <f t="shared" si="10"/>
        <v>0</v>
      </c>
    </row>
    <row r="74" spans="2:7" x14ac:dyDescent="0.25">
      <c r="B74" s="45" t="s">
        <v>86</v>
      </c>
      <c r="C74" s="5" t="s">
        <v>80</v>
      </c>
      <c r="D74" s="6" t="s">
        <v>58</v>
      </c>
      <c r="E74" s="7">
        <f>+E64+E65+E66+E67+E68+E69</f>
        <v>16</v>
      </c>
      <c r="F74" s="8"/>
      <c r="G74" s="46">
        <f t="shared" si="10"/>
        <v>0</v>
      </c>
    </row>
    <row r="75" spans="2:7" x14ac:dyDescent="0.25">
      <c r="B75" s="45" t="s">
        <v>88</v>
      </c>
      <c r="C75" s="5" t="s">
        <v>81</v>
      </c>
      <c r="D75" s="6" t="s">
        <v>33</v>
      </c>
      <c r="E75" s="7">
        <f>+E70</f>
        <v>25</v>
      </c>
      <c r="F75" s="8"/>
      <c r="G75" s="46">
        <f t="shared" si="10"/>
        <v>0</v>
      </c>
    </row>
    <row r="76" spans="2:7" x14ac:dyDescent="0.25">
      <c r="B76" s="45" t="s">
        <v>89</v>
      </c>
      <c r="C76" s="5" t="s">
        <v>83</v>
      </c>
      <c r="D76" s="6" t="s">
        <v>33</v>
      </c>
      <c r="E76" s="7">
        <f>+E70</f>
        <v>25</v>
      </c>
      <c r="F76" s="8"/>
      <c r="G76" s="46">
        <f t="shared" si="10"/>
        <v>0</v>
      </c>
    </row>
    <row r="77" spans="2:7" x14ac:dyDescent="0.25">
      <c r="B77" s="45" t="s">
        <v>91</v>
      </c>
      <c r="C77" s="5" t="s">
        <v>85</v>
      </c>
      <c r="D77" s="6" t="s">
        <v>33</v>
      </c>
      <c r="E77" s="7">
        <f>+E70</f>
        <v>25</v>
      </c>
      <c r="F77" s="8"/>
      <c r="G77" s="46">
        <f t="shared" si="10"/>
        <v>0</v>
      </c>
    </row>
    <row r="78" spans="2:7" x14ac:dyDescent="0.25">
      <c r="B78" s="45" t="s">
        <v>141</v>
      </c>
      <c r="C78" s="5" t="s">
        <v>87</v>
      </c>
      <c r="D78" s="6" t="s">
        <v>33</v>
      </c>
      <c r="E78" s="7">
        <v>10</v>
      </c>
      <c r="F78" s="8"/>
      <c r="G78" s="46">
        <f t="shared" si="10"/>
        <v>0</v>
      </c>
    </row>
    <row r="79" spans="2:7" ht="30" x14ac:dyDescent="0.25">
      <c r="B79" s="45" t="s">
        <v>142</v>
      </c>
      <c r="C79" s="32" t="s">
        <v>144</v>
      </c>
      <c r="D79" s="6" t="s">
        <v>58</v>
      </c>
      <c r="E79" s="7">
        <v>1</v>
      </c>
      <c r="F79" s="8"/>
      <c r="G79" s="46">
        <f t="shared" si="10"/>
        <v>0</v>
      </c>
    </row>
    <row r="80" spans="2:7" ht="30" x14ac:dyDescent="0.25">
      <c r="B80" s="45" t="s">
        <v>143</v>
      </c>
      <c r="C80" s="32" t="s">
        <v>90</v>
      </c>
      <c r="D80" s="6" t="s">
        <v>33</v>
      </c>
      <c r="E80" s="7">
        <v>2</v>
      </c>
      <c r="F80" s="8"/>
      <c r="G80" s="46">
        <f t="shared" si="10"/>
        <v>0</v>
      </c>
    </row>
    <row r="81" spans="2:7" x14ac:dyDescent="0.25">
      <c r="B81" s="45" t="s">
        <v>145</v>
      </c>
      <c r="C81" s="32" t="s">
        <v>146</v>
      </c>
      <c r="D81" s="6" t="s">
        <v>68</v>
      </c>
      <c r="E81" s="7">
        <v>6</v>
      </c>
      <c r="F81" s="8"/>
      <c r="G81" s="46">
        <f t="shared" si="10"/>
        <v>0</v>
      </c>
    </row>
    <row r="82" spans="2:7" x14ac:dyDescent="0.25">
      <c r="B82" s="44" t="s">
        <v>147</v>
      </c>
      <c r="C82" s="73" t="s">
        <v>148</v>
      </c>
      <c r="D82" s="74"/>
      <c r="E82" s="74"/>
      <c r="F82" s="74"/>
      <c r="G82" s="77"/>
    </row>
    <row r="83" spans="2:7" ht="30" x14ac:dyDescent="0.25">
      <c r="B83" s="45" t="s">
        <v>149</v>
      </c>
      <c r="C83" s="33" t="s">
        <v>150</v>
      </c>
      <c r="D83" s="6" t="s">
        <v>151</v>
      </c>
      <c r="E83" s="7">
        <v>14</v>
      </c>
      <c r="F83" s="8"/>
      <c r="G83" s="46">
        <f t="shared" ref="G83:G95" si="11">+E83*F83</f>
        <v>0</v>
      </c>
    </row>
    <row r="84" spans="2:7" x14ac:dyDescent="0.25">
      <c r="B84" s="45" t="s">
        <v>152</v>
      </c>
      <c r="C84" s="33" t="s">
        <v>153</v>
      </c>
      <c r="D84" s="6" t="s">
        <v>154</v>
      </c>
      <c r="E84" s="7">
        <v>20</v>
      </c>
      <c r="F84" s="8"/>
      <c r="G84" s="46">
        <f t="shared" si="11"/>
        <v>0</v>
      </c>
    </row>
    <row r="85" spans="2:7" ht="30" x14ac:dyDescent="0.25">
      <c r="B85" s="45" t="s">
        <v>155</v>
      </c>
      <c r="C85" s="33" t="s">
        <v>156</v>
      </c>
      <c r="D85" s="6" t="s">
        <v>151</v>
      </c>
      <c r="E85" s="7">
        <v>2</v>
      </c>
      <c r="F85" s="8"/>
      <c r="G85" s="46">
        <f t="shared" si="11"/>
        <v>0</v>
      </c>
    </row>
    <row r="86" spans="2:7" x14ac:dyDescent="0.25">
      <c r="B86" s="45" t="s">
        <v>157</v>
      </c>
      <c r="C86" s="33" t="s">
        <v>158</v>
      </c>
      <c r="D86" s="6" t="s">
        <v>154</v>
      </c>
      <c r="E86" s="7">
        <v>4</v>
      </c>
      <c r="F86" s="8"/>
      <c r="G86" s="46">
        <f t="shared" si="11"/>
        <v>0</v>
      </c>
    </row>
    <row r="87" spans="2:7" ht="30" x14ac:dyDescent="0.25">
      <c r="B87" s="45" t="s">
        <v>159</v>
      </c>
      <c r="C87" s="33" t="s">
        <v>160</v>
      </c>
      <c r="D87" s="6" t="s">
        <v>151</v>
      </c>
      <c r="E87" s="7">
        <v>4</v>
      </c>
      <c r="F87" s="8"/>
      <c r="G87" s="46">
        <f t="shared" si="11"/>
        <v>0</v>
      </c>
    </row>
    <row r="88" spans="2:7" x14ac:dyDescent="0.25">
      <c r="B88" s="45" t="s">
        <v>161</v>
      </c>
      <c r="C88" s="33" t="s">
        <v>162</v>
      </c>
      <c r="D88" s="6" t="s">
        <v>154</v>
      </c>
      <c r="E88" s="7">
        <v>25</v>
      </c>
      <c r="F88" s="8"/>
      <c r="G88" s="46">
        <f t="shared" si="11"/>
        <v>0</v>
      </c>
    </row>
    <row r="89" spans="2:7" ht="30" x14ac:dyDescent="0.25">
      <c r="B89" s="45" t="s">
        <v>163</v>
      </c>
      <c r="C89" s="33" t="s">
        <v>164</v>
      </c>
      <c r="D89" s="6" t="s">
        <v>151</v>
      </c>
      <c r="E89" s="7">
        <v>2</v>
      </c>
      <c r="F89" s="8"/>
      <c r="G89" s="46">
        <f t="shared" si="11"/>
        <v>0</v>
      </c>
    </row>
    <row r="90" spans="2:7" x14ac:dyDescent="0.25">
      <c r="B90" s="45" t="s">
        <v>246</v>
      </c>
      <c r="C90" s="33" t="s">
        <v>166</v>
      </c>
      <c r="D90" s="6" t="s">
        <v>154</v>
      </c>
      <c r="E90" s="7">
        <v>6</v>
      </c>
      <c r="F90" s="8"/>
      <c r="G90" s="46">
        <f t="shared" si="11"/>
        <v>0</v>
      </c>
    </row>
    <row r="91" spans="2:7" ht="45" x14ac:dyDescent="0.25">
      <c r="B91" s="45" t="s">
        <v>165</v>
      </c>
      <c r="C91" s="33" t="s">
        <v>168</v>
      </c>
      <c r="D91" s="6" t="s">
        <v>151</v>
      </c>
      <c r="E91" s="7">
        <v>1</v>
      </c>
      <c r="F91" s="8"/>
      <c r="G91" s="46">
        <f t="shared" si="11"/>
        <v>0</v>
      </c>
    </row>
    <row r="92" spans="2:7" ht="30" x14ac:dyDescent="0.25">
      <c r="B92" s="45" t="s">
        <v>247</v>
      </c>
      <c r="C92" s="33" t="s">
        <v>170</v>
      </c>
      <c r="D92" s="6" t="s">
        <v>151</v>
      </c>
      <c r="E92" s="7">
        <v>4</v>
      </c>
      <c r="F92" s="8"/>
      <c r="G92" s="46">
        <f t="shared" si="11"/>
        <v>0</v>
      </c>
    </row>
    <row r="93" spans="2:7" ht="15.95" customHeight="1" x14ac:dyDescent="0.25">
      <c r="B93" s="45" t="s">
        <v>167</v>
      </c>
      <c r="C93" s="33" t="s">
        <v>171</v>
      </c>
      <c r="D93" s="6" t="s">
        <v>151</v>
      </c>
      <c r="E93" s="7">
        <v>1</v>
      </c>
      <c r="F93" s="8"/>
      <c r="G93" s="46">
        <f t="shared" si="11"/>
        <v>0</v>
      </c>
    </row>
    <row r="94" spans="2:7" x14ac:dyDescent="0.25">
      <c r="B94" s="45" t="s">
        <v>169</v>
      </c>
      <c r="C94" s="9" t="s">
        <v>172</v>
      </c>
      <c r="D94" s="6" t="s">
        <v>58</v>
      </c>
      <c r="E94" s="7">
        <v>7</v>
      </c>
      <c r="F94" s="8"/>
      <c r="G94" s="46">
        <f t="shared" si="11"/>
        <v>0</v>
      </c>
    </row>
    <row r="95" spans="2:7" x14ac:dyDescent="0.25">
      <c r="B95" s="45" t="s">
        <v>248</v>
      </c>
      <c r="C95" s="9" t="s">
        <v>173</v>
      </c>
      <c r="D95" s="6" t="s">
        <v>58</v>
      </c>
      <c r="E95" s="7">
        <v>1</v>
      </c>
      <c r="F95" s="8"/>
      <c r="G95" s="46">
        <f t="shared" si="11"/>
        <v>0</v>
      </c>
    </row>
    <row r="96" spans="2:7" x14ac:dyDescent="0.25">
      <c r="B96" s="43" t="s">
        <v>3</v>
      </c>
      <c r="C96" s="81" t="s">
        <v>174</v>
      </c>
      <c r="D96" s="82"/>
      <c r="E96" s="82"/>
      <c r="F96" s="82"/>
      <c r="G96" s="83"/>
    </row>
    <row r="97" spans="2:7" x14ac:dyDescent="0.25">
      <c r="B97" s="44" t="s">
        <v>4</v>
      </c>
      <c r="C97" s="73" t="s">
        <v>31</v>
      </c>
      <c r="D97" s="74"/>
      <c r="E97" s="74"/>
      <c r="F97" s="74"/>
      <c r="G97" s="77"/>
    </row>
    <row r="98" spans="2:7" ht="30" x14ac:dyDescent="0.25">
      <c r="B98" s="45" t="s">
        <v>5</v>
      </c>
      <c r="C98" s="34" t="s">
        <v>200</v>
      </c>
      <c r="D98" s="35" t="s">
        <v>29</v>
      </c>
      <c r="E98" s="35">
        <v>120</v>
      </c>
      <c r="F98" s="35"/>
      <c r="G98" s="46">
        <f>+E98*F98</f>
        <v>0</v>
      </c>
    </row>
    <row r="99" spans="2:7" x14ac:dyDescent="0.25">
      <c r="B99" s="45" t="s">
        <v>30</v>
      </c>
      <c r="C99" s="34" t="s">
        <v>175</v>
      </c>
      <c r="D99" s="35" t="s">
        <v>37</v>
      </c>
      <c r="E99" s="35">
        <v>1</v>
      </c>
      <c r="F99" s="35"/>
      <c r="G99" s="46">
        <f>+E99*F99</f>
        <v>0</v>
      </c>
    </row>
    <row r="100" spans="2:7" x14ac:dyDescent="0.25">
      <c r="B100" s="45" t="s">
        <v>94</v>
      </c>
      <c r="C100" s="5" t="s">
        <v>28</v>
      </c>
      <c r="D100" s="6" t="s">
        <v>29</v>
      </c>
      <c r="E100" s="7">
        <f>+E98</f>
        <v>120</v>
      </c>
      <c r="F100" s="8"/>
      <c r="G100" s="46">
        <f>+E100*F100</f>
        <v>0</v>
      </c>
    </row>
    <row r="101" spans="2:7" x14ac:dyDescent="0.25">
      <c r="B101" s="45" t="s">
        <v>95</v>
      </c>
      <c r="C101" s="5" t="s">
        <v>32</v>
      </c>
      <c r="D101" s="6" t="s">
        <v>33</v>
      </c>
      <c r="E101" s="7">
        <v>150</v>
      </c>
      <c r="F101" s="8"/>
      <c r="G101" s="46">
        <f t="shared" ref="G101" si="12">+E101*F101</f>
        <v>0</v>
      </c>
    </row>
    <row r="102" spans="2:7" x14ac:dyDescent="0.25">
      <c r="B102" s="44" t="s">
        <v>6</v>
      </c>
      <c r="C102" s="73" t="s">
        <v>99</v>
      </c>
      <c r="D102" s="74"/>
      <c r="E102" s="74"/>
      <c r="F102" s="74"/>
      <c r="G102" s="77"/>
    </row>
    <row r="103" spans="2:7" x14ac:dyDescent="0.25">
      <c r="B103" s="45" t="s">
        <v>7</v>
      </c>
      <c r="C103" s="9" t="s">
        <v>100</v>
      </c>
      <c r="D103" s="6" t="s">
        <v>33</v>
      </c>
      <c r="E103" s="7">
        <f>59*3</f>
        <v>177</v>
      </c>
      <c r="F103" s="8"/>
      <c r="G103" s="46">
        <f t="shared" ref="G103:G104" si="13">+E103*F103</f>
        <v>0</v>
      </c>
    </row>
    <row r="104" spans="2:7" ht="15" customHeight="1" x14ac:dyDescent="0.25">
      <c r="B104" s="45" t="s">
        <v>8</v>
      </c>
      <c r="C104" s="10" t="s">
        <v>176</v>
      </c>
      <c r="D104" s="6" t="s">
        <v>29</v>
      </c>
      <c r="E104" s="7">
        <v>120</v>
      </c>
      <c r="F104" s="8"/>
      <c r="G104" s="46">
        <f t="shared" si="13"/>
        <v>0</v>
      </c>
    </row>
    <row r="105" spans="2:7" x14ac:dyDescent="0.25">
      <c r="B105" s="44" t="s">
        <v>9</v>
      </c>
      <c r="C105" s="73" t="s">
        <v>110</v>
      </c>
      <c r="D105" s="74"/>
      <c r="E105" s="74"/>
      <c r="F105" s="74"/>
      <c r="G105" s="77"/>
    </row>
    <row r="106" spans="2:7" ht="30" x14ac:dyDescent="0.25">
      <c r="B106" s="45" t="s">
        <v>36</v>
      </c>
      <c r="C106" s="33" t="s">
        <v>177</v>
      </c>
      <c r="D106" s="6" t="s">
        <v>40</v>
      </c>
      <c r="E106" s="7">
        <v>2</v>
      </c>
      <c r="F106" s="8"/>
      <c r="G106" s="46">
        <f t="shared" ref="G106" si="14">+E106*F106</f>
        <v>0</v>
      </c>
    </row>
    <row r="107" spans="2:7" x14ac:dyDescent="0.25">
      <c r="B107" s="44" t="s">
        <v>45</v>
      </c>
      <c r="C107" s="73" t="s">
        <v>50</v>
      </c>
      <c r="D107" s="74"/>
      <c r="E107" s="74"/>
      <c r="F107" s="74"/>
      <c r="G107" s="77"/>
    </row>
    <row r="108" spans="2:7" x14ac:dyDescent="0.25">
      <c r="B108" s="45"/>
      <c r="C108" s="78" t="s">
        <v>51</v>
      </c>
      <c r="D108" s="79"/>
      <c r="E108" s="79"/>
      <c r="F108" s="79"/>
      <c r="G108" s="80"/>
    </row>
    <row r="109" spans="2:7" x14ac:dyDescent="0.25">
      <c r="B109" s="45">
        <v>4.0999999999999996</v>
      </c>
      <c r="C109" s="33" t="s">
        <v>178</v>
      </c>
      <c r="D109" s="6" t="s">
        <v>29</v>
      </c>
      <c r="E109" s="7">
        <v>140</v>
      </c>
      <c r="F109" s="8"/>
      <c r="G109" s="46">
        <f t="shared" ref="G109" si="15">+E109*F109</f>
        <v>0</v>
      </c>
    </row>
    <row r="110" spans="2:7" x14ac:dyDescent="0.25">
      <c r="B110" s="45"/>
      <c r="C110" s="78" t="s">
        <v>124</v>
      </c>
      <c r="D110" s="79"/>
      <c r="E110" s="79"/>
      <c r="F110" s="79"/>
      <c r="G110" s="80"/>
    </row>
    <row r="111" spans="2:7" ht="30" x14ac:dyDescent="0.25">
      <c r="B111" s="45" t="s">
        <v>46</v>
      </c>
      <c r="C111" s="33" t="s">
        <v>125</v>
      </c>
      <c r="D111" s="6" t="s">
        <v>12</v>
      </c>
      <c r="E111" s="7">
        <f>(20*3)+(42*2)</f>
        <v>144</v>
      </c>
      <c r="F111" s="8"/>
      <c r="G111" s="46">
        <f t="shared" ref="G111" si="16">+E111*F111</f>
        <v>0</v>
      </c>
    </row>
    <row r="112" spans="2:7" x14ac:dyDescent="0.25">
      <c r="B112" s="44" t="s">
        <v>49</v>
      </c>
      <c r="C112" s="73" t="s">
        <v>126</v>
      </c>
      <c r="D112" s="74"/>
      <c r="E112" s="74"/>
      <c r="F112" s="74"/>
      <c r="G112" s="77"/>
    </row>
    <row r="113" spans="2:7" ht="30" x14ac:dyDescent="0.25">
      <c r="B113" s="47">
        <v>5.0999999999999996</v>
      </c>
      <c r="C113" s="9" t="s">
        <v>127</v>
      </c>
      <c r="D113" s="6" t="s">
        <v>29</v>
      </c>
      <c r="E113" s="7">
        <v>45</v>
      </c>
      <c r="F113" s="8"/>
      <c r="G113" s="46">
        <f t="shared" ref="G113:G124" si="17">+E113*F113</f>
        <v>0</v>
      </c>
    </row>
    <row r="114" spans="2:7" ht="30" x14ac:dyDescent="0.25">
      <c r="B114" s="47">
        <v>5.2</v>
      </c>
      <c r="C114" s="9" t="s">
        <v>179</v>
      </c>
      <c r="D114" s="6" t="s">
        <v>29</v>
      </c>
      <c r="E114" s="7">
        <f>(13+15)*2</f>
        <v>56</v>
      </c>
      <c r="F114" s="8"/>
      <c r="G114" s="46">
        <f t="shared" si="17"/>
        <v>0</v>
      </c>
    </row>
    <row r="115" spans="2:7" x14ac:dyDescent="0.25">
      <c r="B115" s="44" t="s">
        <v>54</v>
      </c>
      <c r="C115" s="73" t="s">
        <v>55</v>
      </c>
      <c r="D115" s="74"/>
      <c r="E115" s="74"/>
      <c r="F115" s="74"/>
      <c r="G115" s="77"/>
    </row>
    <row r="116" spans="2:7" x14ac:dyDescent="0.25">
      <c r="B116" s="47">
        <v>6.1</v>
      </c>
      <c r="C116" s="9" t="s">
        <v>56</v>
      </c>
      <c r="D116" s="6" t="s">
        <v>29</v>
      </c>
      <c r="E116" s="7">
        <f>40*2</f>
        <v>80</v>
      </c>
      <c r="F116" s="8"/>
      <c r="G116" s="46">
        <f t="shared" si="17"/>
        <v>0</v>
      </c>
    </row>
    <row r="117" spans="2:7" x14ac:dyDescent="0.25">
      <c r="B117" s="44" t="s">
        <v>57</v>
      </c>
      <c r="C117" s="73" t="s">
        <v>130</v>
      </c>
      <c r="D117" s="74"/>
      <c r="E117" s="74"/>
      <c r="F117" s="74"/>
      <c r="G117" s="77"/>
    </row>
    <row r="118" spans="2:7" x14ac:dyDescent="0.25">
      <c r="B118" s="48">
        <v>7.1</v>
      </c>
      <c r="C118" s="5" t="s">
        <v>131</v>
      </c>
      <c r="D118" s="6" t="s">
        <v>29</v>
      </c>
      <c r="E118" s="7">
        <f>(8*1.5)</f>
        <v>12</v>
      </c>
      <c r="F118" s="8"/>
      <c r="G118" s="46">
        <f t="shared" si="17"/>
        <v>0</v>
      </c>
    </row>
    <row r="119" spans="2:7" ht="45" x14ac:dyDescent="0.25">
      <c r="B119" s="48">
        <v>7.2</v>
      </c>
      <c r="C119" s="5" t="s">
        <v>132</v>
      </c>
      <c r="D119" s="6" t="s">
        <v>58</v>
      </c>
      <c r="E119" s="7">
        <v>6</v>
      </c>
      <c r="F119" s="8"/>
      <c r="G119" s="46">
        <f t="shared" si="17"/>
        <v>0</v>
      </c>
    </row>
    <row r="120" spans="2:7" x14ac:dyDescent="0.25">
      <c r="B120" s="48">
        <v>7.3</v>
      </c>
      <c r="C120" s="5" t="s">
        <v>133</v>
      </c>
      <c r="D120" s="6" t="s">
        <v>58</v>
      </c>
      <c r="E120" s="7">
        <f>+E119</f>
        <v>6</v>
      </c>
      <c r="F120" s="8"/>
      <c r="G120" s="46">
        <f t="shared" si="17"/>
        <v>0</v>
      </c>
    </row>
    <row r="121" spans="2:7" ht="26.1" customHeight="1" x14ac:dyDescent="0.25">
      <c r="B121" s="48">
        <v>7.4</v>
      </c>
      <c r="C121" s="5" t="s">
        <v>180</v>
      </c>
      <c r="D121" s="6" t="s">
        <v>29</v>
      </c>
      <c r="E121" s="7">
        <v>140</v>
      </c>
      <c r="F121" s="8"/>
      <c r="G121" s="46">
        <f t="shared" si="17"/>
        <v>0</v>
      </c>
    </row>
    <row r="122" spans="2:7" x14ac:dyDescent="0.25">
      <c r="B122" s="44" t="s">
        <v>59</v>
      </c>
      <c r="C122" s="73" t="s">
        <v>60</v>
      </c>
      <c r="D122" s="74"/>
      <c r="E122" s="74"/>
      <c r="F122" s="74"/>
      <c r="G122" s="77"/>
    </row>
    <row r="123" spans="2:7" x14ac:dyDescent="0.25">
      <c r="B123" s="48">
        <v>8.1</v>
      </c>
      <c r="C123" s="5" t="s">
        <v>61</v>
      </c>
      <c r="D123" s="6" t="s">
        <v>29</v>
      </c>
      <c r="E123" s="7">
        <f>(7.1*20)-E124</f>
        <v>102</v>
      </c>
      <c r="F123" s="8"/>
      <c r="G123" s="46">
        <f t="shared" si="17"/>
        <v>0</v>
      </c>
    </row>
    <row r="124" spans="2:7" x14ac:dyDescent="0.25">
      <c r="B124" s="48">
        <v>8.1999999999999993</v>
      </c>
      <c r="C124" s="5" t="s">
        <v>181</v>
      </c>
      <c r="D124" s="6" t="s">
        <v>29</v>
      </c>
      <c r="E124" s="7">
        <v>40</v>
      </c>
      <c r="F124" s="8"/>
      <c r="G124" s="46">
        <f t="shared" si="17"/>
        <v>0</v>
      </c>
    </row>
    <row r="125" spans="2:7" ht="30" x14ac:dyDescent="0.25">
      <c r="B125" s="48">
        <v>8.3000000000000007</v>
      </c>
      <c r="C125" s="5" t="s">
        <v>136</v>
      </c>
      <c r="D125" s="6" t="s">
        <v>58</v>
      </c>
      <c r="E125" s="7">
        <v>4</v>
      </c>
      <c r="F125" s="8"/>
      <c r="G125" s="46">
        <f>+E125*F125</f>
        <v>0</v>
      </c>
    </row>
    <row r="126" spans="2:7" x14ac:dyDescent="0.25">
      <c r="B126" s="44" t="s">
        <v>64</v>
      </c>
      <c r="C126" s="73" t="s">
        <v>65</v>
      </c>
      <c r="D126" s="74"/>
      <c r="E126" s="74"/>
      <c r="F126" s="74"/>
      <c r="G126" s="77"/>
    </row>
    <row r="127" spans="2:7" x14ac:dyDescent="0.25">
      <c r="B127" s="45" t="s">
        <v>66</v>
      </c>
      <c r="C127" s="5" t="s">
        <v>67</v>
      </c>
      <c r="D127" s="6" t="s">
        <v>68</v>
      </c>
      <c r="E127" s="7">
        <v>8</v>
      </c>
      <c r="F127" s="8"/>
      <c r="G127" s="46">
        <f t="shared" ref="G127:G144" si="18">+E127*F127</f>
        <v>0</v>
      </c>
    </row>
    <row r="128" spans="2:7" x14ac:dyDescent="0.25">
      <c r="B128" s="45" t="s">
        <v>69</v>
      </c>
      <c r="C128" s="5" t="s">
        <v>70</v>
      </c>
      <c r="D128" s="6" t="s">
        <v>68</v>
      </c>
      <c r="E128" s="7">
        <f>E127*2</f>
        <v>16</v>
      </c>
      <c r="F128" s="8"/>
      <c r="G128" s="46">
        <f t="shared" si="18"/>
        <v>0</v>
      </c>
    </row>
    <row r="129" spans="2:7" x14ac:dyDescent="0.25">
      <c r="B129" s="45" t="s">
        <v>71</v>
      </c>
      <c r="C129" s="5" t="s">
        <v>182</v>
      </c>
      <c r="D129" s="6" t="s">
        <v>68</v>
      </c>
      <c r="E129" s="7">
        <v>6</v>
      </c>
      <c r="F129" s="8"/>
      <c r="G129" s="46">
        <f t="shared" si="18"/>
        <v>0</v>
      </c>
    </row>
    <row r="130" spans="2:7" x14ac:dyDescent="0.25">
      <c r="B130" s="45" t="s">
        <v>73</v>
      </c>
      <c r="C130" s="32" t="s">
        <v>139</v>
      </c>
      <c r="D130" s="6" t="s">
        <v>58</v>
      </c>
      <c r="E130" s="7">
        <v>2</v>
      </c>
      <c r="F130" s="8"/>
      <c r="G130" s="46">
        <f t="shared" si="18"/>
        <v>0</v>
      </c>
    </row>
    <row r="131" spans="2:7" ht="17.45" customHeight="1" x14ac:dyDescent="0.25">
      <c r="B131" s="45" t="s">
        <v>75</v>
      </c>
      <c r="C131" s="5" t="s">
        <v>74</v>
      </c>
      <c r="D131" s="6" t="s">
        <v>33</v>
      </c>
      <c r="E131" s="7">
        <v>30</v>
      </c>
      <c r="F131" s="8"/>
      <c r="G131" s="46">
        <f t="shared" si="18"/>
        <v>0</v>
      </c>
    </row>
    <row r="132" spans="2:7" x14ac:dyDescent="0.25">
      <c r="B132" s="45" t="s">
        <v>77</v>
      </c>
      <c r="C132" s="5" t="s">
        <v>76</v>
      </c>
      <c r="D132" s="6" t="s">
        <v>33</v>
      </c>
      <c r="E132" s="7">
        <v>30</v>
      </c>
      <c r="F132" s="8"/>
      <c r="G132" s="46">
        <f t="shared" si="18"/>
        <v>0</v>
      </c>
    </row>
    <row r="133" spans="2:7" x14ac:dyDescent="0.25">
      <c r="B133" s="45" t="s">
        <v>79</v>
      </c>
      <c r="C133" s="5" t="s">
        <v>140</v>
      </c>
      <c r="D133" s="6" t="s">
        <v>33</v>
      </c>
      <c r="E133" s="7">
        <v>30</v>
      </c>
      <c r="F133" s="8"/>
      <c r="G133" s="46">
        <f t="shared" si="18"/>
        <v>0</v>
      </c>
    </row>
    <row r="134" spans="2:7" x14ac:dyDescent="0.25">
      <c r="B134" s="45" t="s">
        <v>234</v>
      </c>
      <c r="C134" s="5" t="s">
        <v>78</v>
      </c>
      <c r="D134" s="6" t="s">
        <v>33</v>
      </c>
      <c r="E134" s="7">
        <v>30</v>
      </c>
      <c r="F134" s="8"/>
      <c r="G134" s="46">
        <f t="shared" si="18"/>
        <v>0</v>
      </c>
    </row>
    <row r="135" spans="2:7" x14ac:dyDescent="0.25">
      <c r="B135" s="45" t="s">
        <v>82</v>
      </c>
      <c r="C135" s="5" t="s">
        <v>80</v>
      </c>
      <c r="D135" s="6" t="s">
        <v>58</v>
      </c>
      <c r="E135" s="7">
        <f>+E128+E129</f>
        <v>22</v>
      </c>
      <c r="F135" s="8"/>
      <c r="G135" s="46">
        <f t="shared" si="18"/>
        <v>0</v>
      </c>
    </row>
    <row r="136" spans="2:7" x14ac:dyDescent="0.25">
      <c r="B136" s="45" t="s">
        <v>84</v>
      </c>
      <c r="C136" s="5" t="s">
        <v>81</v>
      </c>
      <c r="D136" s="6" t="s">
        <v>33</v>
      </c>
      <c r="E136" s="7">
        <f>+E131*3</f>
        <v>90</v>
      </c>
      <c r="F136" s="8"/>
      <c r="G136" s="46">
        <f t="shared" si="18"/>
        <v>0</v>
      </c>
    </row>
    <row r="137" spans="2:7" x14ac:dyDescent="0.25">
      <c r="B137" s="45" t="s">
        <v>86</v>
      </c>
      <c r="C137" s="5" t="s">
        <v>83</v>
      </c>
      <c r="D137" s="6" t="s">
        <v>33</v>
      </c>
      <c r="E137" s="7">
        <f>+E131</f>
        <v>30</v>
      </c>
      <c r="F137" s="8"/>
      <c r="G137" s="46">
        <f t="shared" si="18"/>
        <v>0</v>
      </c>
    </row>
    <row r="138" spans="2:7" x14ac:dyDescent="0.25">
      <c r="B138" s="45" t="s">
        <v>88</v>
      </c>
      <c r="C138" s="5" t="s">
        <v>85</v>
      </c>
      <c r="D138" s="6" t="s">
        <v>33</v>
      </c>
      <c r="E138" s="7">
        <f>+E131</f>
        <v>30</v>
      </c>
      <c r="F138" s="8"/>
      <c r="G138" s="46">
        <f t="shared" si="18"/>
        <v>0</v>
      </c>
    </row>
    <row r="139" spans="2:7" x14ac:dyDescent="0.25">
      <c r="B139" s="45" t="s">
        <v>89</v>
      </c>
      <c r="C139" s="5" t="s">
        <v>87</v>
      </c>
      <c r="D139" s="6" t="s">
        <v>33</v>
      </c>
      <c r="E139" s="7">
        <v>10</v>
      </c>
      <c r="F139" s="8"/>
      <c r="G139" s="46">
        <f t="shared" si="18"/>
        <v>0</v>
      </c>
    </row>
    <row r="140" spans="2:7" ht="30" x14ac:dyDescent="0.25">
      <c r="B140" s="45" t="s">
        <v>91</v>
      </c>
      <c r="C140" s="32" t="s">
        <v>183</v>
      </c>
      <c r="D140" s="6" t="s">
        <v>58</v>
      </c>
      <c r="E140" s="7">
        <v>1</v>
      </c>
      <c r="F140" s="8"/>
      <c r="G140" s="46">
        <f t="shared" si="18"/>
        <v>0</v>
      </c>
    </row>
    <row r="141" spans="2:7" ht="30" x14ac:dyDescent="0.25">
      <c r="B141" s="45" t="s">
        <v>141</v>
      </c>
      <c r="C141" s="32" t="s">
        <v>90</v>
      </c>
      <c r="D141" s="6" t="s">
        <v>33</v>
      </c>
      <c r="E141" s="7">
        <f>+E128</f>
        <v>16</v>
      </c>
      <c r="F141" s="8"/>
      <c r="G141" s="46">
        <f t="shared" si="18"/>
        <v>0</v>
      </c>
    </row>
    <row r="142" spans="2:7" x14ac:dyDescent="0.25">
      <c r="B142" s="45" t="s">
        <v>142</v>
      </c>
      <c r="C142" s="32" t="s">
        <v>146</v>
      </c>
      <c r="D142" s="6" t="s">
        <v>68</v>
      </c>
      <c r="E142" s="7">
        <v>4</v>
      </c>
      <c r="F142" s="8"/>
      <c r="G142" s="46">
        <f t="shared" si="18"/>
        <v>0</v>
      </c>
    </row>
    <row r="143" spans="2:7" ht="30" x14ac:dyDescent="0.25">
      <c r="B143" s="45" t="s">
        <v>143</v>
      </c>
      <c r="C143" s="32" t="s">
        <v>184</v>
      </c>
      <c r="D143" s="6" t="s">
        <v>68</v>
      </c>
      <c r="E143" s="7">
        <v>4</v>
      </c>
      <c r="F143" s="8"/>
      <c r="G143" s="46">
        <f t="shared" si="18"/>
        <v>0</v>
      </c>
    </row>
    <row r="144" spans="2:7" x14ac:dyDescent="0.25">
      <c r="B144" s="45" t="s">
        <v>145</v>
      </c>
      <c r="C144" s="32" t="s">
        <v>185</v>
      </c>
      <c r="D144" s="6" t="s">
        <v>58</v>
      </c>
      <c r="E144" s="7">
        <v>1</v>
      </c>
      <c r="F144" s="8"/>
      <c r="G144" s="46">
        <f t="shared" si="18"/>
        <v>0</v>
      </c>
    </row>
    <row r="145" spans="2:7" x14ac:dyDescent="0.25">
      <c r="B145" s="43" t="s">
        <v>3</v>
      </c>
      <c r="C145" s="81" t="s">
        <v>186</v>
      </c>
      <c r="D145" s="82"/>
      <c r="E145" s="82"/>
      <c r="F145" s="82"/>
      <c r="G145" s="83"/>
    </row>
    <row r="146" spans="2:7" x14ac:dyDescent="0.25">
      <c r="B146" s="44" t="s">
        <v>4</v>
      </c>
      <c r="C146" s="73" t="s">
        <v>31</v>
      </c>
      <c r="D146" s="74"/>
      <c r="E146" s="74"/>
      <c r="F146" s="74"/>
      <c r="G146" s="77"/>
    </row>
    <row r="147" spans="2:7" x14ac:dyDescent="0.25">
      <c r="B147" s="45" t="s">
        <v>5</v>
      </c>
      <c r="C147" s="5" t="s">
        <v>28</v>
      </c>
      <c r="D147" s="6" t="s">
        <v>33</v>
      </c>
      <c r="E147" s="7">
        <v>135</v>
      </c>
      <c r="F147" s="8"/>
      <c r="G147" s="46">
        <f>+E147*F147</f>
        <v>0</v>
      </c>
    </row>
    <row r="148" spans="2:7" x14ac:dyDescent="0.25">
      <c r="B148" s="45" t="s">
        <v>30</v>
      </c>
      <c r="C148" s="5" t="s">
        <v>187</v>
      </c>
      <c r="D148" s="6" t="s">
        <v>188</v>
      </c>
      <c r="E148" s="7">
        <v>4</v>
      </c>
      <c r="F148" s="8"/>
      <c r="G148" s="46">
        <f>+E148*F148</f>
        <v>0</v>
      </c>
    </row>
    <row r="149" spans="2:7" x14ac:dyDescent="0.25">
      <c r="B149" s="44" t="s">
        <v>6</v>
      </c>
      <c r="C149" s="73" t="s">
        <v>99</v>
      </c>
      <c r="D149" s="74"/>
      <c r="E149" s="74"/>
      <c r="F149" s="74"/>
      <c r="G149" s="77"/>
    </row>
    <row r="150" spans="2:7" x14ac:dyDescent="0.25">
      <c r="B150" s="45" t="s">
        <v>7</v>
      </c>
      <c r="C150" s="9" t="s">
        <v>189</v>
      </c>
      <c r="D150" s="6" t="s">
        <v>33</v>
      </c>
      <c r="E150" s="7">
        <f>+E147</f>
        <v>135</v>
      </c>
      <c r="F150" s="8"/>
      <c r="G150" s="46">
        <f t="shared" ref="G150:G152" si="19">+E150*F150</f>
        <v>0</v>
      </c>
    </row>
    <row r="151" spans="2:7" ht="26.45" customHeight="1" x14ac:dyDescent="0.25">
      <c r="B151" s="45" t="s">
        <v>8</v>
      </c>
      <c r="C151" s="9" t="s">
        <v>108</v>
      </c>
      <c r="D151" s="6" t="s">
        <v>33</v>
      </c>
      <c r="E151" s="7">
        <v>10</v>
      </c>
      <c r="F151" s="8"/>
      <c r="G151" s="46">
        <f t="shared" si="19"/>
        <v>0</v>
      </c>
    </row>
    <row r="152" spans="2:7" ht="24.6" customHeight="1" x14ac:dyDescent="0.25">
      <c r="B152" s="45" t="s">
        <v>102</v>
      </c>
      <c r="C152" s="9" t="s">
        <v>39</v>
      </c>
      <c r="D152" s="6" t="s">
        <v>40</v>
      </c>
      <c r="E152" s="7">
        <v>8</v>
      </c>
      <c r="F152" s="8"/>
      <c r="G152" s="46">
        <f t="shared" si="19"/>
        <v>0</v>
      </c>
    </row>
    <row r="153" spans="2:7" x14ac:dyDescent="0.25">
      <c r="B153" s="44" t="s">
        <v>9</v>
      </c>
      <c r="C153" s="73" t="s">
        <v>110</v>
      </c>
      <c r="D153" s="74"/>
      <c r="E153" s="74"/>
      <c r="F153" s="74"/>
      <c r="G153" s="77"/>
    </row>
    <row r="154" spans="2:7" x14ac:dyDescent="0.25">
      <c r="B154" s="45" t="s">
        <v>36</v>
      </c>
      <c r="C154" s="33" t="s">
        <v>190</v>
      </c>
      <c r="D154" s="6" t="s">
        <v>40</v>
      </c>
      <c r="E154" s="7">
        <f>E147*0.3*0.4</f>
        <v>16.2</v>
      </c>
      <c r="F154" s="8"/>
      <c r="G154" s="46">
        <f t="shared" ref="G154:G156" si="20">+E154*F154</f>
        <v>0</v>
      </c>
    </row>
    <row r="155" spans="2:7" x14ac:dyDescent="0.25">
      <c r="B155" s="45" t="s">
        <v>10</v>
      </c>
      <c r="C155" s="33" t="s">
        <v>42</v>
      </c>
      <c r="D155" s="6" t="s">
        <v>40</v>
      </c>
      <c r="E155" s="7">
        <f>5*0.3*2</f>
        <v>3</v>
      </c>
      <c r="F155" s="8"/>
      <c r="G155" s="46">
        <f t="shared" si="20"/>
        <v>0</v>
      </c>
    </row>
    <row r="156" spans="2:7" x14ac:dyDescent="0.25">
      <c r="B156" s="45" t="s">
        <v>11</v>
      </c>
      <c r="C156" s="33" t="s">
        <v>43</v>
      </c>
      <c r="D156" s="6" t="s">
        <v>29</v>
      </c>
      <c r="E156" s="7">
        <f>5*0.2*2</f>
        <v>2</v>
      </c>
      <c r="F156" s="8"/>
      <c r="G156" s="46">
        <f t="shared" si="20"/>
        <v>0</v>
      </c>
    </row>
    <row r="157" spans="2:7" x14ac:dyDescent="0.25">
      <c r="B157" s="44" t="s">
        <v>45</v>
      </c>
      <c r="C157" s="73" t="s">
        <v>50</v>
      </c>
      <c r="D157" s="74"/>
      <c r="E157" s="74"/>
      <c r="F157" s="74"/>
      <c r="G157" s="77"/>
    </row>
    <row r="158" spans="2:7" x14ac:dyDescent="0.25">
      <c r="B158" s="45"/>
      <c r="C158" s="78" t="s">
        <v>113</v>
      </c>
      <c r="D158" s="79"/>
      <c r="E158" s="79"/>
      <c r="F158" s="79"/>
      <c r="G158" s="80"/>
    </row>
    <row r="159" spans="2:7" x14ac:dyDescent="0.25">
      <c r="B159" s="45" t="s">
        <v>211</v>
      </c>
      <c r="C159" s="33" t="s">
        <v>114</v>
      </c>
      <c r="D159" s="6" t="s">
        <v>40</v>
      </c>
      <c r="E159" s="7">
        <f>+E147*0.3*0.05</f>
        <v>2.0249999999999999</v>
      </c>
      <c r="F159" s="8"/>
      <c r="G159" s="46">
        <f t="shared" ref="G159" si="21">+E159*F159</f>
        <v>0</v>
      </c>
    </row>
    <row r="160" spans="2:7" x14ac:dyDescent="0.25">
      <c r="B160" s="45"/>
      <c r="C160" s="78" t="s">
        <v>191</v>
      </c>
      <c r="D160" s="79"/>
      <c r="E160" s="79"/>
      <c r="F160" s="79"/>
      <c r="G160" s="80"/>
    </row>
    <row r="161" spans="2:7" ht="30" x14ac:dyDescent="0.25">
      <c r="B161" s="45" t="s">
        <v>46</v>
      </c>
      <c r="C161" s="33" t="s">
        <v>192</v>
      </c>
      <c r="D161" s="6" t="s">
        <v>40</v>
      </c>
      <c r="E161" s="7">
        <f>+E147*0.3*0.5</f>
        <v>20.25</v>
      </c>
      <c r="F161" s="8"/>
      <c r="G161" s="46">
        <f t="shared" ref="G161" si="22">+E161*F161</f>
        <v>0</v>
      </c>
    </row>
    <row r="162" spans="2:7" s="12" customFormat="1" x14ac:dyDescent="0.25">
      <c r="B162" s="45"/>
      <c r="C162" s="78" t="s">
        <v>51</v>
      </c>
      <c r="D162" s="79"/>
      <c r="E162" s="79"/>
      <c r="F162" s="79"/>
      <c r="G162" s="80"/>
    </row>
    <row r="163" spans="2:7" s="12" customFormat="1" x14ac:dyDescent="0.25">
      <c r="B163" s="45" t="s">
        <v>47</v>
      </c>
      <c r="C163" s="33" t="s">
        <v>118</v>
      </c>
      <c r="D163" s="6" t="s">
        <v>40</v>
      </c>
      <c r="E163" s="7">
        <f>5*2*0.15</f>
        <v>1.5</v>
      </c>
      <c r="F163" s="8"/>
      <c r="G163" s="46">
        <f t="shared" ref="G163:G164" si="23">+E163*F163</f>
        <v>0</v>
      </c>
    </row>
    <row r="164" spans="2:7" s="12" customFormat="1" x14ac:dyDescent="0.25">
      <c r="B164" s="45" t="s">
        <v>48</v>
      </c>
      <c r="C164" s="31" t="s">
        <v>52</v>
      </c>
      <c r="D164" s="6" t="s">
        <v>53</v>
      </c>
      <c r="E164" s="7">
        <v>100</v>
      </c>
      <c r="F164" s="8"/>
      <c r="G164" s="46">
        <f t="shared" si="23"/>
        <v>0</v>
      </c>
    </row>
    <row r="165" spans="2:7" s="12" customFormat="1" x14ac:dyDescent="0.25">
      <c r="B165" s="44" t="s">
        <v>49</v>
      </c>
      <c r="C165" s="73" t="s">
        <v>130</v>
      </c>
      <c r="D165" s="74"/>
      <c r="E165" s="74"/>
      <c r="F165" s="74"/>
      <c r="G165" s="77"/>
    </row>
    <row r="166" spans="2:7" s="12" customFormat="1" ht="30" x14ac:dyDescent="0.25">
      <c r="B166" s="48">
        <v>5.0999999999999996</v>
      </c>
      <c r="C166" s="5" t="s">
        <v>193</v>
      </c>
      <c r="D166" s="6" t="s">
        <v>29</v>
      </c>
      <c r="E166" s="7">
        <f>+E147*2</f>
        <v>270</v>
      </c>
      <c r="F166" s="8"/>
      <c r="G166" s="46">
        <f t="shared" ref="G166:G167" si="24">+E166*F166</f>
        <v>0</v>
      </c>
    </row>
    <row r="167" spans="2:7" s="12" customFormat="1" ht="45" x14ac:dyDescent="0.25">
      <c r="B167" s="48">
        <v>5.2</v>
      </c>
      <c r="C167" s="5" t="s">
        <v>194</v>
      </c>
      <c r="D167" s="6" t="s">
        <v>58</v>
      </c>
      <c r="E167" s="7">
        <v>1</v>
      </c>
      <c r="F167" s="8"/>
      <c r="G167" s="46">
        <f t="shared" si="24"/>
        <v>0</v>
      </c>
    </row>
    <row r="168" spans="2:7" x14ac:dyDescent="0.25">
      <c r="B168" s="45"/>
      <c r="C168" s="78" t="s">
        <v>195</v>
      </c>
      <c r="D168" s="79"/>
      <c r="E168" s="79"/>
      <c r="F168" s="79"/>
      <c r="G168" s="80"/>
    </row>
    <row r="169" spans="2:7" ht="30" x14ac:dyDescent="0.25">
      <c r="B169" s="48">
        <v>5.3</v>
      </c>
      <c r="C169" s="5" t="s">
        <v>196</v>
      </c>
      <c r="D169" s="6" t="s">
        <v>29</v>
      </c>
      <c r="E169" s="7">
        <f>+E147*2.4</f>
        <v>324</v>
      </c>
      <c r="F169" s="8"/>
      <c r="G169" s="46">
        <f t="shared" ref="G169" si="25">+E169*F169</f>
        <v>0</v>
      </c>
    </row>
    <row r="170" spans="2:7" x14ac:dyDescent="0.25">
      <c r="B170" s="84" t="s">
        <v>13</v>
      </c>
      <c r="C170" s="50"/>
      <c r="D170" s="49">
        <f>SUM(G13:G169)</f>
        <v>0</v>
      </c>
      <c r="E170" s="49"/>
      <c r="F170" s="49"/>
      <c r="G170" s="85"/>
    </row>
    <row r="171" spans="2:7" x14ac:dyDescent="0.25">
      <c r="B171" s="84" t="s">
        <v>14</v>
      </c>
      <c r="C171" s="50"/>
      <c r="D171" s="49">
        <v>0</v>
      </c>
      <c r="E171" s="49"/>
      <c r="F171" s="49"/>
      <c r="G171" s="85"/>
    </row>
    <row r="172" spans="2:7" x14ac:dyDescent="0.25">
      <c r="B172" s="84" t="s">
        <v>15</v>
      </c>
      <c r="C172" s="50"/>
      <c r="D172" s="49">
        <v>0</v>
      </c>
      <c r="E172" s="49"/>
      <c r="F172" s="49"/>
      <c r="G172" s="85"/>
    </row>
    <row r="173" spans="2:7" x14ac:dyDescent="0.25">
      <c r="B173" s="84" t="s">
        <v>16</v>
      </c>
      <c r="C173" s="50"/>
      <c r="D173" s="49">
        <f>SUM(D170:G172)</f>
        <v>0</v>
      </c>
      <c r="E173" s="49"/>
      <c r="F173" s="49"/>
      <c r="G173" s="85"/>
    </row>
    <row r="174" spans="2:7" x14ac:dyDescent="0.25">
      <c r="B174" s="84" t="s">
        <v>17</v>
      </c>
      <c r="C174" s="50"/>
      <c r="D174" s="49">
        <f>D173*18%</f>
        <v>0</v>
      </c>
      <c r="E174" s="49"/>
      <c r="F174" s="49"/>
      <c r="G174" s="85"/>
    </row>
    <row r="175" spans="2:7" x14ac:dyDescent="0.25">
      <c r="B175" s="86" t="s">
        <v>18</v>
      </c>
      <c r="C175" s="51"/>
      <c r="D175" s="52">
        <f>D173+D174</f>
        <v>0</v>
      </c>
      <c r="E175" s="52"/>
      <c r="F175" s="52"/>
      <c r="G175" s="87"/>
    </row>
    <row r="176" spans="2:7" x14ac:dyDescent="0.25">
      <c r="B176" s="17"/>
      <c r="C176" s="18"/>
      <c r="D176" s="19"/>
      <c r="G176" s="20"/>
    </row>
    <row r="177" spans="2:7" x14ac:dyDescent="0.25">
      <c r="B177" s="17" t="s">
        <v>22</v>
      </c>
      <c r="C177" s="18"/>
      <c r="D177" s="19"/>
      <c r="G177" s="20"/>
    </row>
    <row r="178" spans="2:7" x14ac:dyDescent="0.25">
      <c r="B178" s="21" t="s">
        <v>27</v>
      </c>
      <c r="C178" s="22"/>
      <c r="G178" s="20"/>
    </row>
    <row r="179" spans="2:7" x14ac:dyDescent="0.25">
      <c r="B179" s="21"/>
      <c r="C179" s="22"/>
      <c r="G179" s="20"/>
    </row>
    <row r="180" spans="2:7" x14ac:dyDescent="0.25">
      <c r="B180" s="21" t="s">
        <v>26</v>
      </c>
      <c r="C180" s="22"/>
      <c r="G180" s="20"/>
    </row>
    <row r="181" spans="2:7" x14ac:dyDescent="0.25">
      <c r="B181" s="21" t="s">
        <v>242</v>
      </c>
      <c r="C181" s="22"/>
      <c r="G181" s="20"/>
    </row>
    <row r="182" spans="2:7" x14ac:dyDescent="0.25">
      <c r="B182" s="21" t="s">
        <v>23</v>
      </c>
      <c r="C182" s="22"/>
      <c r="G182" s="20"/>
    </row>
    <row r="183" spans="2:7" x14ac:dyDescent="0.25">
      <c r="B183" s="21"/>
      <c r="C183" s="22"/>
      <c r="G183" s="20"/>
    </row>
    <row r="184" spans="2:7" x14ac:dyDescent="0.25">
      <c r="B184" s="23"/>
      <c r="C184" s="24"/>
      <c r="D184" s="25"/>
      <c r="E184" s="25"/>
      <c r="F184" s="25"/>
      <c r="G184" s="20"/>
    </row>
    <row r="185" spans="2:7" x14ac:dyDescent="0.25">
      <c r="B185" s="23"/>
      <c r="C185" s="24"/>
      <c r="D185" s="25"/>
      <c r="E185" s="25"/>
      <c r="F185" s="25"/>
      <c r="G185" s="20"/>
    </row>
    <row r="186" spans="2:7" x14ac:dyDescent="0.25">
      <c r="B186" s="53" t="s">
        <v>24</v>
      </c>
      <c r="C186" s="54"/>
      <c r="D186" s="54"/>
      <c r="E186" s="25"/>
      <c r="F186" s="25"/>
      <c r="G186" s="20"/>
    </row>
    <row r="187" spans="2:7" x14ac:dyDescent="0.25">
      <c r="B187" s="55" t="s">
        <v>25</v>
      </c>
      <c r="C187" s="56"/>
      <c r="D187" s="56"/>
      <c r="G187" s="20"/>
    </row>
    <row r="188" spans="2:7" ht="15.75" thickBot="1" x14ac:dyDescent="0.3">
      <c r="B188" s="26"/>
      <c r="C188" s="27"/>
      <c r="D188" s="28"/>
      <c r="E188" s="28"/>
      <c r="F188" s="28"/>
      <c r="G188" s="29"/>
    </row>
  </sheetData>
  <mergeCells count="58">
    <mergeCell ref="C157:G157"/>
    <mergeCell ref="C158:G158"/>
    <mergeCell ref="C160:G160"/>
    <mergeCell ref="B187:D187"/>
    <mergeCell ref="B172:C172"/>
    <mergeCell ref="D172:G172"/>
    <mergeCell ref="B173:C173"/>
    <mergeCell ref="D173:G173"/>
    <mergeCell ref="B174:C174"/>
    <mergeCell ref="D174:G174"/>
    <mergeCell ref="B175:C175"/>
    <mergeCell ref="D175:G175"/>
    <mergeCell ref="C107:G107"/>
    <mergeCell ref="C108:G108"/>
    <mergeCell ref="C122:G122"/>
    <mergeCell ref="C126:G126"/>
    <mergeCell ref="B186:D186"/>
    <mergeCell ref="C145:G145"/>
    <mergeCell ref="C162:G162"/>
    <mergeCell ref="C165:G165"/>
    <mergeCell ref="C168:G168"/>
    <mergeCell ref="B170:C170"/>
    <mergeCell ref="D170:G170"/>
    <mergeCell ref="B171:C171"/>
    <mergeCell ref="D171:G171"/>
    <mergeCell ref="C146:G146"/>
    <mergeCell ref="C149:G149"/>
    <mergeCell ref="C153:G153"/>
    <mergeCell ref="C112:G112"/>
    <mergeCell ref="C115:G115"/>
    <mergeCell ref="C117:G117"/>
    <mergeCell ref="C45:G45"/>
    <mergeCell ref="B9:G9"/>
    <mergeCell ref="C43:G43"/>
    <mergeCell ref="C110:G110"/>
    <mergeCell ref="C49:G49"/>
    <mergeCell ref="C53:G53"/>
    <mergeCell ref="C58:G58"/>
    <mergeCell ref="C63:G63"/>
    <mergeCell ref="C82:G82"/>
    <mergeCell ref="C96:G96"/>
    <mergeCell ref="C97:G97"/>
    <mergeCell ref="C102:G102"/>
    <mergeCell ref="C105:G105"/>
    <mergeCell ref="B2:G2"/>
    <mergeCell ref="D3:G3"/>
    <mergeCell ref="B4:G4"/>
    <mergeCell ref="D5:G5"/>
    <mergeCell ref="D6:G7"/>
    <mergeCell ref="D8:G8"/>
    <mergeCell ref="C32:G32"/>
    <mergeCell ref="C33:G33"/>
    <mergeCell ref="C35:G35"/>
    <mergeCell ref="C38:G38"/>
    <mergeCell ref="C26:G26"/>
    <mergeCell ref="C19:G19"/>
    <mergeCell ref="C12:G12"/>
    <mergeCell ref="C11:G11"/>
  </mergeCells>
  <phoneticPr fontId="7" type="noConversion"/>
  <pageMargins left="0.7" right="0.7" top="0.75" bottom="0.75" header="0.3" footer="0.3"/>
  <pageSetup scale="44" orientation="portrait" r:id="rId1"/>
  <rowBreaks count="1" manualBreakCount="1">
    <brk id="105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4C410EA412EA746A24C182EB41D89BB" ma:contentTypeVersion="18" ma:contentTypeDescription="Create a new document." ma:contentTypeScope="" ma:versionID="c3f05757e1661366dc555100f6aac206">
  <xsd:schema xmlns:xsd="http://www.w3.org/2001/XMLSchema" xmlns:xs="http://www.w3.org/2001/XMLSchema" xmlns:p="http://schemas.microsoft.com/office/2006/metadata/properties" xmlns:ns2="bea4ba08-7e5e-455d-b91a-ecdc4ccce5da" xmlns:ns3="c94c3dc9-a973-4e0c-ae97-2f108298b820" targetNamespace="http://schemas.microsoft.com/office/2006/metadata/properties" ma:root="true" ma:fieldsID="82428bd8fb8b40b54993e0a79b79e1c9" ns2:_="" ns3:_="">
    <xsd:import namespace="bea4ba08-7e5e-455d-b91a-ecdc4ccce5da"/>
    <xsd:import namespace="c94c3dc9-a973-4e0c-ae97-2f108298b8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a4ba08-7e5e-455d-b91a-ecdc4ccce5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4c3dc9-a973-4e0c-ae97-2f108298b82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db00801-8536-4822-b997-41ab3529d553}" ma:internalName="TaxCatchAll" ma:showField="CatchAllData" ma:web="c94c3dc9-a973-4e0c-ae97-2f108298b82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94c3dc9-a973-4e0c-ae97-2f108298b820" xsi:nil="true"/>
    <lcf76f155ced4ddcb4097134ff3c332f xmlns="bea4ba08-7e5e-455d-b91a-ecdc4ccce5d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8593133-991B-4C62-9D05-CCD5425ECC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A62EB3-C338-4078-919C-53FCF35E36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ea4ba08-7e5e-455d-b91a-ecdc4ccce5da"/>
    <ds:schemaRef ds:uri="c94c3dc9-a973-4e0c-ae97-2f108298b8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2C3356D-F5A2-4B14-B4B6-3EC5C8FC5830}">
  <ds:schemaRefs>
    <ds:schemaRef ds:uri="http://schemas.microsoft.com/office/2006/metadata/properties"/>
    <ds:schemaRef ds:uri="http://schemas.microsoft.com/office/infopath/2007/PartnerControls"/>
    <ds:schemaRef ds:uri="c94c3dc9-a973-4e0c-ae97-2f108298b820"/>
    <ds:schemaRef ds:uri="bea4ba08-7e5e-455d-b91a-ecdc4ccce5d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LOTE 1</vt:lpstr>
      <vt:lpstr>LOTE 2</vt:lpstr>
      <vt:lpstr>'LOTE 1'!Print_Area</vt:lpstr>
      <vt:lpstr>'LOTE 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Cristancho</dc:creator>
  <cp:lastModifiedBy>Hector Manuel Rodriguez Portocarrero</cp:lastModifiedBy>
  <dcterms:created xsi:type="dcterms:W3CDTF">2025-03-03T14:40:31Z</dcterms:created>
  <dcterms:modified xsi:type="dcterms:W3CDTF">2025-03-26T16:26:19Z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0x01010044C410EA412EA746A24C182EB41D89BB</vt:lpwstr>
  </property>
  <property fmtid="{D5CDD505-2E9C-101B-9397-08002B2CF9AE}" pid="3" name="MediaServiceImageTags">
    <vt:lpwstr/>
  </property>
</Properties>
</file>