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mc:AlternateContent xmlns:mc="http://schemas.openxmlformats.org/markup-compatibility/2006">
    <mc:Choice Requires="x15">
      <x15ac:absPath xmlns:x15ac="http://schemas.microsoft.com/office/spreadsheetml/2010/11/ac" url="https://unicef-my.sharepoint.com/personal/iirakaza_unicef_org/Documents/Documents/IRENE/2024/Travaux de Renovation de l'immeuble Ultimate Tower/"/>
    </mc:Choice>
  </mc:AlternateContent>
  <xr:revisionPtr revIDLastSave="7" documentId="8_{66799AE0-A43C-4BEB-BD70-13FBCF6CE371}" xr6:coauthVersionLast="47" xr6:coauthVersionMax="47" xr10:uidLastSave="{AD0613F2-DD7D-43B8-917D-385FD054E597}"/>
  <bookViews>
    <workbookView xWindow="-110" yWindow="-110" windowWidth="19420" windowHeight="10300" xr2:uid="{00000000-000D-0000-FFFF-FFFF00000000}"/>
  </bookViews>
  <sheets>
    <sheet name="DQ - GC &amp; Plomberi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290" i="1" l="1"/>
  <c r="F289" i="1"/>
  <c r="F288" i="1"/>
  <c r="F287" i="1"/>
  <c r="F80" i="1"/>
  <c r="F81" i="1"/>
  <c r="F82" i="1"/>
  <c r="F83" i="1"/>
  <c r="F84" i="1"/>
  <c r="F86" i="1"/>
  <c r="F87" i="1"/>
  <c r="F88" i="1"/>
  <c r="F94" i="1"/>
  <c r="F95" i="1"/>
  <c r="F96" i="1"/>
  <c r="F99" i="1"/>
  <c r="F103" i="1"/>
  <c r="F104" i="1"/>
  <c r="F106" i="1"/>
  <c r="F107" i="1"/>
  <c r="F108" i="1"/>
  <c r="F109" i="1"/>
  <c r="F110" i="1"/>
  <c r="F111" i="1"/>
  <c r="F112" i="1"/>
  <c r="F113" i="1"/>
  <c r="F114" i="1"/>
  <c r="F115" i="1"/>
  <c r="F117" i="1"/>
  <c r="F118" i="1"/>
  <c r="F119" i="1"/>
  <c r="F120" i="1"/>
  <c r="F121" i="1"/>
  <c r="F123" i="1"/>
  <c r="F124" i="1"/>
  <c r="F130" i="1"/>
  <c r="F131" i="1"/>
  <c r="F132" i="1"/>
  <c r="F135" i="1"/>
  <c r="F139" i="1"/>
  <c r="F140" i="1"/>
  <c r="F141" i="1"/>
  <c r="F142" i="1"/>
  <c r="F144" i="1"/>
  <c r="F145" i="1"/>
  <c r="F146" i="1"/>
  <c r="F147" i="1"/>
  <c r="F148" i="1"/>
  <c r="F149" i="1"/>
  <c r="F151" i="1"/>
  <c r="F152" i="1"/>
  <c r="F153" i="1"/>
  <c r="F154" i="1"/>
  <c r="F155" i="1"/>
  <c r="F157" i="1"/>
  <c r="F163" i="1"/>
  <c r="F164" i="1"/>
  <c r="F165" i="1"/>
  <c r="F172" i="1"/>
  <c r="F173" i="1"/>
  <c r="F174" i="1"/>
  <c r="F176" i="1"/>
  <c r="F177" i="1"/>
  <c r="F178" i="1"/>
  <c r="F179" i="1"/>
  <c r="F181" i="1"/>
  <c r="F182" i="1"/>
  <c r="F183" i="1"/>
  <c r="F184" i="1"/>
  <c r="F186" i="1"/>
  <c r="F187" i="1"/>
  <c r="F189" i="1"/>
  <c r="F194" i="1"/>
  <c r="F195" i="1"/>
  <c r="F196" i="1"/>
  <c r="F197" i="1"/>
  <c r="F199" i="1"/>
  <c r="F202" i="1"/>
  <c r="F203" i="1"/>
  <c r="F204" i="1"/>
  <c r="F205" i="1"/>
  <c r="F208" i="1"/>
  <c r="F209" i="1"/>
  <c r="F210" i="1"/>
  <c r="F211" i="1"/>
  <c r="F212" i="1"/>
  <c r="F213" i="1"/>
  <c r="F214" i="1"/>
  <c r="F215" i="1"/>
  <c r="F216" i="1"/>
  <c r="F217" i="1"/>
  <c r="F218" i="1"/>
  <c r="F219" i="1"/>
  <c r="F221" i="1"/>
  <c r="F222" i="1"/>
  <c r="F228" i="1"/>
  <c r="F229" i="1"/>
  <c r="F230" i="1"/>
  <c r="F232" i="1"/>
  <c r="F233" i="1"/>
  <c r="F237" i="1"/>
  <c r="F238" i="1"/>
  <c r="F239" i="1"/>
  <c r="F241" i="1"/>
  <c r="F242" i="1"/>
  <c r="F243" i="1"/>
  <c r="F244" i="1"/>
  <c r="F245" i="1"/>
  <c r="F247" i="1"/>
  <c r="F248" i="1"/>
  <c r="F249" i="1"/>
  <c r="F252" i="1"/>
  <c r="F257" i="1"/>
  <c r="F258" i="1"/>
  <c r="F259" i="1"/>
  <c r="F261" i="1"/>
  <c r="F262" i="1"/>
  <c r="F266" i="1"/>
  <c r="F268" i="1"/>
  <c r="F270" i="1"/>
  <c r="F271" i="1"/>
  <c r="F272" i="1"/>
  <c r="F273" i="1"/>
  <c r="F274" i="1"/>
  <c r="F275" i="1"/>
  <c r="F277" i="1"/>
  <c r="F278" i="1"/>
  <c r="F279" i="1"/>
  <c r="F280" i="1"/>
  <c r="F282" i="1"/>
  <c r="F296" i="1"/>
  <c r="F316" i="1"/>
  <c r="F323" i="1"/>
  <c r="F327" i="1"/>
  <c r="F345" i="1"/>
  <c r="F346" i="1"/>
  <c r="F349" i="1"/>
  <c r="F350" i="1"/>
  <c r="F364" i="1"/>
  <c r="F365" i="1"/>
  <c r="F366" i="1"/>
  <c r="F367" i="1"/>
  <c r="F368" i="1"/>
  <c r="F369" i="1"/>
  <c r="F370" i="1"/>
  <c r="F371" i="1"/>
  <c r="F372" i="1"/>
  <c r="F373" i="1"/>
  <c r="F374" i="1"/>
  <c r="F375" i="1"/>
  <c r="D359" i="1"/>
  <c r="D342" i="1"/>
  <c r="D341" i="1"/>
  <c r="D340" i="1"/>
  <c r="D337" i="1"/>
  <c r="D336" i="1"/>
  <c r="D335" i="1"/>
  <c r="D333" i="1"/>
  <c r="D334" i="1" s="1"/>
  <c r="D330" i="1"/>
  <c r="D328" i="1"/>
  <c r="D324" i="1"/>
  <c r="D322" i="1"/>
  <c r="D320" i="1"/>
  <c r="D319" i="1"/>
  <c r="D318" i="1"/>
  <c r="D317" i="1"/>
  <c r="D315" i="1"/>
  <c r="D314" i="1"/>
  <c r="D311" i="1"/>
  <c r="D331" i="1" s="1"/>
  <c r="D310" i="1"/>
  <c r="D307" i="1"/>
  <c r="D306" i="1"/>
  <c r="D304" i="1"/>
  <c r="D303" i="1"/>
  <c r="D301" i="1"/>
  <c r="D298" i="1"/>
  <c r="D299" i="1" s="1"/>
  <c r="A298" i="1"/>
  <c r="A299" i="1" s="1"/>
  <c r="A278" i="1"/>
  <c r="A279" i="1" s="1"/>
  <c r="A280" i="1" s="1"/>
  <c r="A271" i="1"/>
  <c r="A272" i="1" s="1"/>
  <c r="A273" i="1" s="1"/>
  <c r="A274" i="1" s="1"/>
  <c r="A275" i="1" s="1"/>
  <c r="A267" i="1"/>
  <c r="A268" i="1" s="1"/>
  <c r="D264" i="1"/>
  <c r="D263" i="1"/>
  <c r="A262" i="1"/>
  <c r="A258" i="1"/>
  <c r="A259" i="1" s="1"/>
  <c r="A248" i="1"/>
  <c r="A249" i="1" s="1"/>
  <c r="A250" i="1" s="1"/>
  <c r="A242" i="1"/>
  <c r="A243" i="1" s="1"/>
  <c r="A244" i="1" s="1"/>
  <c r="A245" i="1" s="1"/>
  <c r="A238" i="1"/>
  <c r="A239" i="1" s="1"/>
  <c r="D235" i="1"/>
  <c r="D234" i="1"/>
  <c r="A227" i="1"/>
  <c r="A228" i="1" s="1"/>
  <c r="A229" i="1" s="1"/>
  <c r="A230" i="1" s="1"/>
  <c r="A217" i="1"/>
  <c r="A218" i="1" s="1"/>
  <c r="A219" i="1" s="1"/>
  <c r="A220" i="1" s="1"/>
  <c r="A207" i="1"/>
  <c r="A208" i="1" s="1"/>
  <c r="A209" i="1" s="1"/>
  <c r="A210" i="1" s="1"/>
  <c r="A211" i="1" s="1"/>
  <c r="A212" i="1" s="1"/>
  <c r="A213" i="1" s="1"/>
  <c r="A214" i="1" s="1"/>
  <c r="D201" i="1"/>
  <c r="D200" i="1"/>
  <c r="A195" i="1"/>
  <c r="A196" i="1" s="1"/>
  <c r="A187" i="1"/>
  <c r="A182" i="1"/>
  <c r="A183" i="1" s="1"/>
  <c r="A184" i="1" s="1"/>
  <c r="A177" i="1"/>
  <c r="A178" i="1" s="1"/>
  <c r="A179" i="1" s="1"/>
  <c r="A173" i="1"/>
  <c r="A174" i="1" s="1"/>
  <c r="D170" i="1"/>
  <c r="D169" i="1"/>
  <c r="D168" i="1"/>
  <c r="D167" i="1"/>
  <c r="A165" i="1"/>
  <c r="A164" i="1"/>
  <c r="A152" i="1"/>
  <c r="A153" i="1" s="1"/>
  <c r="A154" i="1" s="1"/>
  <c r="A155" i="1" s="1"/>
  <c r="A145" i="1"/>
  <c r="A146" i="1" s="1"/>
  <c r="A147" i="1" s="1"/>
  <c r="A148" i="1" s="1"/>
  <c r="A149" i="1" s="1"/>
  <c r="A140" i="1"/>
  <c r="A141" i="1" s="1"/>
  <c r="A142" i="1" s="1"/>
  <c r="D137" i="1"/>
  <c r="D136" i="1"/>
  <c r="A131" i="1"/>
  <c r="A132" i="1" s="1"/>
  <c r="A118" i="1"/>
  <c r="A119" i="1" s="1"/>
  <c r="A120" i="1" s="1"/>
  <c r="A121" i="1" s="1"/>
  <c r="A107" i="1"/>
  <c r="A108" i="1" s="1"/>
  <c r="A109" i="1" s="1"/>
  <c r="A110" i="1" s="1"/>
  <c r="A111" i="1" s="1"/>
  <c r="A112" i="1" s="1"/>
  <c r="A113" i="1" s="1"/>
  <c r="A114" i="1" s="1"/>
  <c r="A104" i="1"/>
  <c r="D101" i="1"/>
  <c r="D100" i="1"/>
  <c r="A95" i="1"/>
  <c r="A96" i="1" s="1"/>
  <c r="A87" i="1"/>
  <c r="A88" i="1" s="1"/>
  <c r="A81" i="1"/>
  <c r="A82" i="1" s="1"/>
  <c r="A83" i="1" s="1"/>
  <c r="A84" i="1" s="1"/>
  <c r="F77" i="1"/>
  <c r="F76" i="1"/>
  <c r="F75" i="1"/>
  <c r="F74" i="1"/>
  <c r="F73" i="1"/>
  <c r="F72" i="1"/>
  <c r="F71" i="1"/>
  <c r="F70" i="1"/>
  <c r="F69" i="1"/>
  <c r="F68" i="1"/>
  <c r="A68" i="1"/>
  <c r="A70" i="1" s="1"/>
  <c r="A71" i="1" s="1"/>
  <c r="A72" i="1" s="1"/>
  <c r="A73" i="1" s="1"/>
  <c r="A74" i="1" s="1"/>
  <c r="A75" i="1" s="1"/>
  <c r="A76" i="1" s="1"/>
  <c r="F67" i="1"/>
  <c r="F65" i="1"/>
  <c r="F64" i="1"/>
  <c r="D62" i="1"/>
  <c r="D61" i="1"/>
  <c r="F60" i="1"/>
  <c r="F58" i="1"/>
  <c r="F57" i="1"/>
  <c r="F56" i="1"/>
  <c r="A56" i="1"/>
  <c r="A57" i="1" s="1"/>
  <c r="F55" i="1"/>
  <c r="F48" i="1"/>
  <c r="F47" i="1"/>
  <c r="A47" i="1"/>
  <c r="A48" i="1" s="1"/>
  <c r="A49" i="1" s="1"/>
  <c r="A50" i="1" s="1"/>
  <c r="F46" i="1"/>
  <c r="F44" i="1"/>
  <c r="F43" i="1"/>
  <c r="F42" i="1"/>
  <c r="F40" i="1"/>
  <c r="F36" i="1"/>
  <c r="F35" i="1"/>
  <c r="F34" i="1"/>
  <c r="F32" i="1"/>
  <c r="F31" i="1"/>
  <c r="F30" i="1"/>
  <c r="F29" i="1"/>
  <c r="D27" i="1"/>
  <c r="D26" i="1"/>
  <c r="D25" i="1"/>
  <c r="F24" i="1"/>
  <c r="F22" i="1"/>
  <c r="F21" i="1"/>
  <c r="F20" i="1"/>
  <c r="F19" i="1"/>
  <c r="F18" i="1"/>
  <c r="F17" i="1"/>
  <c r="F16" i="1"/>
  <c r="F15" i="1"/>
  <c r="F14" i="1"/>
  <c r="F13" i="1"/>
  <c r="F12" i="1"/>
  <c r="F7" i="1"/>
  <c r="F331" i="1" l="1"/>
  <c r="F342" i="1"/>
  <c r="F303" i="1"/>
  <c r="F317" i="1"/>
  <c r="F341" i="1"/>
  <c r="F304" i="1"/>
  <c r="F314" i="1"/>
  <c r="F335" i="1"/>
  <c r="F333" i="1"/>
  <c r="F322" i="1"/>
  <c r="F301" i="1"/>
  <c r="F310" i="1"/>
  <c r="F330" i="1"/>
  <c r="F318" i="1"/>
  <c r="F340" i="1"/>
  <c r="F319" i="1"/>
  <c r="F306" i="1"/>
  <c r="F307" i="1"/>
  <c r="F315" i="1"/>
  <c r="F376" i="1"/>
  <c r="F9" i="1"/>
  <c r="F336" i="1"/>
  <c r="F299" i="1"/>
  <c r="F298" i="1"/>
  <c r="F168" i="1"/>
  <c r="F334" i="1"/>
  <c r="F311" i="1"/>
  <c r="F328" i="1"/>
  <c r="F223" i="1"/>
  <c r="F253" i="1"/>
  <c r="F284" i="1"/>
  <c r="F126" i="1"/>
  <c r="F159" i="1"/>
  <c r="F90" i="1"/>
  <c r="F51" i="1"/>
  <c r="F352" i="1" l="1"/>
  <c r="F291" i="1"/>
</calcChain>
</file>

<file path=xl/sharedStrings.xml><?xml version="1.0" encoding="utf-8"?>
<sst xmlns="http://schemas.openxmlformats.org/spreadsheetml/2006/main" count="690" uniqueCount="281">
  <si>
    <t>CADRE DE  DEVIS QUANTITATIF et ESTIMATIF 
DES TRAVAUX DE RENOVATION DE L'IMMEUBLE ULTIMATE TOWER 
(rénovation des murs, faux plafond, carrelage et Plomberie)</t>
  </si>
  <si>
    <r>
      <t>N</t>
    </r>
    <r>
      <rPr>
        <b/>
        <vertAlign val="superscript"/>
        <sz val="10"/>
        <color theme="1"/>
        <rFont val="Calibri"/>
        <family val="2"/>
      </rPr>
      <t>O</t>
    </r>
  </si>
  <si>
    <t>Désignation des travaux</t>
  </si>
  <si>
    <t>Unité</t>
  </si>
  <si>
    <t>Qtite</t>
  </si>
  <si>
    <t>P.U (USD)</t>
  </si>
  <si>
    <t>P.T (USD)</t>
  </si>
  <si>
    <t>Activités Préliminaires</t>
  </si>
  <si>
    <t>0.1</t>
  </si>
  <si>
    <r>
      <rPr>
        <sz val="10"/>
        <rFont val="Calibri"/>
        <family val="2"/>
      </rPr>
      <t>Installation et repli de chantier
Ce lot comprend l'amené et le replis du matériel, la fourniture des sources d'énergie et les installations nécessaires pour les travaux de nuits, la zone de stockage du petit matériel de chantier et la sécurisation des zones de circulation du personnel de UNICEF et ses Visiteurs. Ce lot prend en compte la mise à disposition des équipements de protection individuelle à toute personnes ayant accès au site des travaux (en visite comme en situation de travaux)</t>
    </r>
  </si>
  <si>
    <t>ff</t>
  </si>
  <si>
    <t>0.2</t>
  </si>
  <si>
    <t>Ens</t>
  </si>
  <si>
    <r>
      <rPr>
        <b/>
        <sz val="11"/>
        <color rgb="FF000000"/>
        <rFont val="Calibri"/>
        <family val="2"/>
      </rPr>
      <t>Travail de Nuit</t>
    </r>
    <r>
      <rPr>
        <sz val="11"/>
        <color rgb="FF000000"/>
        <rFont val="Calibri"/>
        <family val="2"/>
      </rPr>
      <t xml:space="preserve"> : 
Installation de l'éclairage et équipements adapté pour la continuité des travaux la nuit. Et cela du 1er au dernier jours de chantier</t>
    </r>
  </si>
  <si>
    <t>Sous Total Activités préliminaires</t>
  </si>
  <si>
    <t>I</t>
  </si>
  <si>
    <t>Rénovation du RDC</t>
  </si>
  <si>
    <t>Revêtement des murs</t>
  </si>
  <si>
    <t>1.1</t>
  </si>
  <si>
    <t>Réagréage/Nettoyage des murs et enduit de Ciment pour la correction des surfaces endommagée et les raccordement en maçonnerie</t>
  </si>
  <si>
    <t>m²</t>
  </si>
  <si>
    <t>Enduit de mastic lisse</t>
  </si>
  <si>
    <t>1.3</t>
  </si>
  <si>
    <t>Peinture à eau Rudi Peint</t>
  </si>
  <si>
    <t>Revêtement de sols</t>
  </si>
  <si>
    <t>Démolition des carreaux en mauvais état</t>
  </si>
  <si>
    <t>Fourniture et pose de carreaux sol en emplacement des carreaux démolis en emplacement des carreaux démolis  y/c tout accessoire de sol</t>
  </si>
  <si>
    <t>Dépose de faïence existante et fourniture et pose de nouveau carreau à hauteur de 2,00m. 
dimension de faïence: 40x25cm ou toute autre proposition avec la validation préalable de UNICEF</t>
  </si>
  <si>
    <r>
      <rPr>
        <b/>
        <sz val="10"/>
        <color rgb="FF000000"/>
        <rFont val="Calibri"/>
        <family val="2"/>
      </rPr>
      <t>Reprise de carreau des Salles d'eau ( WC et douche )</t>
    </r>
    <r>
      <rPr>
        <sz val="10"/>
        <color rgb="FF000000"/>
        <rFont val="Calibri"/>
        <family val="2"/>
      </rPr>
      <t>:
Ce lot comprend la dépose des carreaux sol des salles d'eau, la pose d'un système d'étanchéité avant la fourniture et pose des carreaux antidérapant</t>
    </r>
  </si>
  <si>
    <r>
      <rPr>
        <b/>
        <sz val="10"/>
        <color rgb="FF000000"/>
        <rFont val="Calibri"/>
        <family val="2"/>
      </rPr>
      <t>Création de rampe en dessous de l'escalier de secours</t>
    </r>
    <r>
      <rPr>
        <sz val="10"/>
        <color rgb="FF000000"/>
        <rFont val="Calibri"/>
        <family val="2"/>
      </rPr>
      <t>:
Fourniture et pose de tous les matériaux nécessaires pour la création d'une rampe d'accès pour personnes à mobilité réduite avec actualisation des marches d'escalier y/c le revêtement en carreaux anti-dérapant.</t>
    </r>
  </si>
  <si>
    <t>Faux Plafonds en plaques de Gypsum reposant sur les Cornières et Te en Aluminium</t>
  </si>
  <si>
    <t>3.1</t>
  </si>
  <si>
    <t>Dépose soignée du faux plafond existants</t>
  </si>
  <si>
    <t>3.2</t>
  </si>
  <si>
    <t>Fourniture et pose des supports des plaques  Gypsum existants Plafond (1/2)</t>
  </si>
  <si>
    <t>3.3</t>
  </si>
  <si>
    <t>Fourniture et installation du Plafond en plaques dy Gypsum y/c les support en en Cornières et te en Aluminium</t>
  </si>
  <si>
    <t>3.4</t>
  </si>
  <si>
    <t>Peinture  et pose de plafonds existants remis en état</t>
  </si>
  <si>
    <t>Plomberie</t>
  </si>
  <si>
    <t>Tuyaux Flexible</t>
  </si>
  <si>
    <t>Pces</t>
  </si>
  <si>
    <t>Robinet d'équerre</t>
  </si>
  <si>
    <t>Réparation des fuites d'urinoir (alimentation)</t>
  </si>
  <si>
    <t>Huisserie et Quincaillerie</t>
  </si>
  <si>
    <r>
      <rPr>
        <b/>
        <sz val="10"/>
        <color rgb="FF000000"/>
        <rFont val="Calibri"/>
        <family val="2"/>
      </rPr>
      <t xml:space="preserve">Escalier de secours (du RDC au dernier étage):
</t>
    </r>
    <r>
      <rPr>
        <i/>
        <sz val="10"/>
        <color rgb="FF000000"/>
        <rFont val="Calibri"/>
        <family val="2"/>
      </rPr>
      <t xml:space="preserve">Fourniture et pose de </t>
    </r>
    <r>
      <rPr>
        <b/>
        <i/>
        <sz val="10"/>
        <color rgb="FF000000"/>
        <rFont val="Calibri"/>
        <family val="2"/>
      </rPr>
      <t>escalier métallique de secours s</t>
    </r>
    <r>
      <rPr>
        <i/>
        <sz val="10"/>
        <color rgb="FF000000"/>
        <rFont val="Calibri"/>
        <family val="2"/>
      </rPr>
      <t xml:space="preserve">uivant les description du cahier de charge: 
</t>
    </r>
    <r>
      <rPr>
        <sz val="9"/>
        <color rgb="FF000000"/>
        <rFont val="Calibri"/>
        <family val="2"/>
      </rPr>
      <t>le plan d'exécution devra etre produit par l'entrepreneur et avoir la validation de UNICEF avant la mise en œuvre.</t>
    </r>
  </si>
  <si>
    <r>
      <t xml:space="preserve">Panneau de grille métallique de protection des escaliers
</t>
    </r>
    <r>
      <rPr>
        <sz val="9"/>
        <color rgb="FF000000"/>
        <rFont val="Calibri"/>
        <family val="2"/>
      </rPr>
      <t>Panneau de 295x295cm en grille métallique faite de profilé carré pleins ou creux, y compris 2 portes en grilles de 90x220 avec les serrures de verrouillage intégrée</t>
    </r>
  </si>
  <si>
    <t>ens</t>
  </si>
  <si>
    <t>Serrure complet de qualité supérieure</t>
  </si>
  <si>
    <t>Fourniture et pose de porte métallique blindée avec une Serrure antipanique , y/c antirouille et peinture de finition avec une la couleur bleue de UNICEF</t>
  </si>
  <si>
    <t>Porte en bois de 90*210 avec serrure</t>
  </si>
  <si>
    <t>Peinture a huile sur les huisseries ( Garde Fou)</t>
  </si>
  <si>
    <t>Arrêt Porte</t>
  </si>
  <si>
    <t>Vitrage  et Menuiserie aluminium</t>
  </si>
  <si>
    <t>Fourniture et pose de vitre de 6mm de  80*132</t>
  </si>
  <si>
    <t>Fourniture et pose de vitre de 6mm de 75*90</t>
  </si>
  <si>
    <t>Fourniture et pose de vitre de 6mm de 45*95</t>
  </si>
  <si>
    <t>Révision générale et renforcement de l'étanchéité de tous les panneaux de vitre fixe et ouvrant donnant sur les façades extérieures</t>
  </si>
  <si>
    <t>Révision générale et remise en état des mécanisme d'ouverture, de fermeture et de verrouillage des fenêtres aluminium vitrées.</t>
  </si>
  <si>
    <t>Sous Total Rénovation du RDC</t>
  </si>
  <si>
    <t>II</t>
  </si>
  <si>
    <t>Rénovation du R 1</t>
  </si>
  <si>
    <t>Enduit de Ciment (Réparation des murs)</t>
  </si>
  <si>
    <t>Peinture a eau Rudi Peint</t>
  </si>
  <si>
    <t>Remplacement des carreaux de sol</t>
  </si>
  <si>
    <t>Démolition soigneuse du faux plafond existants</t>
  </si>
  <si>
    <t>Fourniture et installation du Plafond en plaques dy Gypsum reposant sur des Cornières et te en Aluminium</t>
  </si>
  <si>
    <t>Toilette Complet</t>
  </si>
  <si>
    <t>Lavabo Complet</t>
  </si>
  <si>
    <t>Mécanisme Toilette</t>
  </si>
  <si>
    <t>Robinet lavabo</t>
  </si>
  <si>
    <t>Siphon de sol</t>
  </si>
  <si>
    <t>Tuyaux PVC DE110 PN10</t>
  </si>
  <si>
    <t>ml</t>
  </si>
  <si>
    <t>TuYaux PVC DE763 PN10</t>
  </si>
  <si>
    <t>4.10.</t>
  </si>
  <si>
    <t>Tuayaux PPR 1/2"</t>
  </si>
  <si>
    <t>4.11.</t>
  </si>
  <si>
    <t>Accessoires hydrauliques</t>
  </si>
  <si>
    <t>Serrure complet</t>
  </si>
  <si>
    <t>Cylindre</t>
  </si>
  <si>
    <t>Réparation du Porte en aluminium</t>
  </si>
  <si>
    <t>Peinture a huile sur les huisseries</t>
  </si>
  <si>
    <t xml:space="preserve">Vitrage </t>
  </si>
  <si>
    <t>Fourniture et pose de 6mm de vitre de 80*132</t>
  </si>
  <si>
    <t>Fourniture et pose de 6mm de vitre de 75*90</t>
  </si>
  <si>
    <t>Sous Total Rénovation R1</t>
  </si>
  <si>
    <t>III</t>
  </si>
  <si>
    <t>Rénovation du R 2</t>
  </si>
  <si>
    <t>Enduit de Ciment ( Réparation des murs)</t>
  </si>
  <si>
    <t>Pistolet Robinet Pulvérisateur de toilette</t>
  </si>
  <si>
    <t>Remplacement des paumelles de Porte en aluminium</t>
  </si>
  <si>
    <t>Sous Total Rénovation R2</t>
  </si>
  <si>
    <t>IV</t>
  </si>
  <si>
    <t>Rénovation du R 3</t>
  </si>
  <si>
    <t>Fourniture et pose des support des plaques  Gypsum existants Plafond (1/2)</t>
  </si>
  <si>
    <t>Couvercle de Toilette</t>
  </si>
  <si>
    <t>Réparation des fuites d'urinoir ( alimentation)</t>
  </si>
  <si>
    <t>Ferme porte</t>
  </si>
  <si>
    <t>Fourniture et Pose Vitre de 6mm de 80*132</t>
  </si>
  <si>
    <t>Sous Total Rénovation R3</t>
  </si>
  <si>
    <t>V</t>
  </si>
  <si>
    <t>Rénovation du R 4</t>
  </si>
  <si>
    <t xml:space="preserve">Fourniture et pose des support des plaques  Gypsum existants Plafond </t>
  </si>
  <si>
    <t>Réparation du système d'évacuation Urinoir</t>
  </si>
  <si>
    <t>Fourniture et pose de Vitre de 6mm de 80*132</t>
  </si>
  <si>
    <t>Fourniture et Pose de Vitre de 6mm de  45*95</t>
  </si>
  <si>
    <t>Sous Total Rénovation R4</t>
  </si>
  <si>
    <t>VI</t>
  </si>
  <si>
    <t>Rénovation du R 5</t>
  </si>
  <si>
    <t>1,1</t>
  </si>
  <si>
    <t>Démolitions des cloisons existants</t>
  </si>
  <si>
    <t xml:space="preserve"> Fournuture et Pose de WC complet </t>
  </si>
  <si>
    <t>Fourniture et pose de Lavabo complet</t>
  </si>
  <si>
    <t>Paumelle pour porte en aluminium</t>
  </si>
  <si>
    <t>Fourniture et pose de vitre de 80*132 ep 6mm</t>
  </si>
  <si>
    <t>VII</t>
  </si>
  <si>
    <t>Rénovation du R 6</t>
  </si>
  <si>
    <t>Démolition des cloisons existants</t>
  </si>
  <si>
    <t>Réparation des fuites d'évacuation ( Toilette )</t>
  </si>
  <si>
    <t>Fourniture et pose de vitre de 6mm de 80*132</t>
  </si>
  <si>
    <t>Sous Total Rénovation du R 6</t>
  </si>
  <si>
    <t>VIII</t>
  </si>
  <si>
    <t>Rénovation du R 7</t>
  </si>
  <si>
    <t>Mécanisme Complet ( Toilette)</t>
  </si>
  <si>
    <t>Urinoir complet</t>
  </si>
  <si>
    <t>Fourniture et pose de vitre de 80*132</t>
  </si>
  <si>
    <t>Sous Total Rénovation du R 7</t>
  </si>
  <si>
    <t>IX</t>
  </si>
  <si>
    <t>CONSTRUCTION  DE LA GUERITE DE SECURITE</t>
  </si>
  <si>
    <t>POSTE</t>
  </si>
  <si>
    <t xml:space="preserve">Désignation des travaux </t>
  </si>
  <si>
    <t>TERRASSEMENTS ET FOUILLES</t>
  </si>
  <si>
    <t>Démolition des mur existants</t>
  </si>
  <si>
    <t>Fouilles de fondations</t>
  </si>
  <si>
    <r>
      <t>m</t>
    </r>
    <r>
      <rPr>
        <vertAlign val="superscript"/>
        <sz val="10"/>
        <rFont val="Calibri"/>
        <family val="2"/>
      </rPr>
      <t>3</t>
    </r>
  </si>
  <si>
    <t>Evacuation des terres de déblais</t>
  </si>
  <si>
    <t>2.00</t>
  </si>
  <si>
    <t>FONDATIONS</t>
  </si>
  <si>
    <t>2.01</t>
  </si>
  <si>
    <t>Béton cyclopéen</t>
  </si>
  <si>
    <t>3.00</t>
  </si>
  <si>
    <t>PROTECTION CONTRE L'HUMIDITE</t>
  </si>
  <si>
    <t>3.01</t>
  </si>
  <si>
    <t>Protection contre l'humidité ascensionnelle dans les murs</t>
  </si>
  <si>
    <t>3.02</t>
  </si>
  <si>
    <t>Protection contre la remontée des eaux dans les dalles</t>
  </si>
  <si>
    <r>
      <t>m</t>
    </r>
    <r>
      <rPr>
        <vertAlign val="superscript"/>
        <sz val="10"/>
        <rFont val="Calibri"/>
        <family val="2"/>
      </rPr>
      <t>2</t>
    </r>
  </si>
  <si>
    <t>4.00</t>
  </si>
  <si>
    <t>PAVEMENT&amp;TROTTOIR</t>
  </si>
  <si>
    <t>4.01</t>
  </si>
  <si>
    <t>Sable stabilisée ép. 5cm</t>
  </si>
  <si>
    <t>Hérisson de moellons</t>
  </si>
  <si>
    <t>5.00</t>
  </si>
  <si>
    <t>BETON</t>
  </si>
  <si>
    <t>5.01</t>
  </si>
  <si>
    <t>Béton non armé</t>
  </si>
  <si>
    <t>5.01.1</t>
  </si>
  <si>
    <t>Béton de propreté</t>
  </si>
  <si>
    <t>m3</t>
  </si>
  <si>
    <t>5.01.2</t>
  </si>
  <si>
    <t>Béton de forme</t>
  </si>
  <si>
    <t>5.02</t>
  </si>
  <si>
    <t>Béton armé</t>
  </si>
  <si>
    <t>5.02.1</t>
  </si>
  <si>
    <t>Fondation</t>
  </si>
  <si>
    <t>5.02.1.1</t>
  </si>
  <si>
    <t>Béton armé de semelles</t>
  </si>
  <si>
    <t>5.02.1.2</t>
  </si>
  <si>
    <t>Béton armé de fûts de colonne</t>
  </si>
  <si>
    <t>5.02.2</t>
  </si>
  <si>
    <t>Béton en élévation</t>
  </si>
  <si>
    <t>5.02.2.1</t>
  </si>
  <si>
    <t>Béton armé de chainage inférieur</t>
  </si>
  <si>
    <t>5.02.2.2</t>
  </si>
  <si>
    <t>Béton armé de chainage vertical</t>
  </si>
  <si>
    <t>5.02.2.3</t>
  </si>
  <si>
    <t>Béton armé de chainage supérieur</t>
  </si>
  <si>
    <t>5.02.3</t>
  </si>
  <si>
    <t>Béton armé  (avec Ø 8, St 20cm de dalle de sol flottante</t>
  </si>
  <si>
    <t>6.00</t>
  </si>
  <si>
    <t>MACONNERIE</t>
  </si>
  <si>
    <t>6.01.1</t>
  </si>
  <si>
    <t>Maçonnerie de briques en terre cuite artisanales, ép.20cm</t>
  </si>
  <si>
    <t>6.01.2</t>
  </si>
  <si>
    <t>Maçonnerie de claustras</t>
  </si>
  <si>
    <t>6.01.3</t>
  </si>
  <si>
    <t>Cloison en Aluminium , MDF et verres</t>
  </si>
  <si>
    <t>8.00</t>
  </si>
  <si>
    <t>REVETEMENT</t>
  </si>
  <si>
    <t>8.01</t>
  </si>
  <si>
    <t>REVETEMENT DES MURS</t>
  </si>
  <si>
    <t>8.01.1</t>
  </si>
  <si>
    <t>Jointoiement des maçonneries</t>
  </si>
  <si>
    <t>8.01.2</t>
  </si>
  <si>
    <t>Enduit de ciment taloché fin</t>
  </si>
  <si>
    <t>8.02</t>
  </si>
  <si>
    <t>REVETEMENT DE SOLS</t>
  </si>
  <si>
    <t>8.02.1</t>
  </si>
  <si>
    <t xml:space="preserve">Revêtement de sol avec Carreaux de sols </t>
  </si>
  <si>
    <t>8.02.2</t>
  </si>
  <si>
    <t>Revêtement de sol en chape talochée</t>
  </si>
  <si>
    <t>COUVERTURE et ETANCHEITE</t>
  </si>
  <si>
    <t>Charpente en  tubes 40x40x1.5 avec pannes de 40x40x1,5</t>
  </si>
  <si>
    <t>Couverture en tôles ondulées galvanisées BG 28 teintées(original de Kenya)</t>
  </si>
  <si>
    <t>Gouttières en Alu zinc ép.: 0.5 mm Uthema  avec ses accessoires de pose</t>
  </si>
  <si>
    <t>Descentes diam 110mm PN10</t>
  </si>
  <si>
    <t xml:space="preserve">Cache toiture en Alubond fixes aux tubes métalliques 40x40x1.5mm largeur partie horizontal, 0.60m et hauteur 1,20m  </t>
  </si>
  <si>
    <t>10.00</t>
  </si>
  <si>
    <t>HUISSERIE et MENUISERIE</t>
  </si>
  <si>
    <t>10.01</t>
  </si>
  <si>
    <t>Fenêtres métalliques vitrées</t>
  </si>
  <si>
    <t>10.02</t>
  </si>
  <si>
    <t>Porte métalliques pleines</t>
  </si>
  <si>
    <t>10.03</t>
  </si>
  <si>
    <t>Portes en Aluminium et MDF et verre</t>
  </si>
  <si>
    <t xml:space="preserve">Faux plafond en Plaques PVC </t>
  </si>
  <si>
    <t>Gitage en bois  maille 60x80cm</t>
  </si>
  <si>
    <t>Feuille en PVC (1 ere qualité )</t>
  </si>
  <si>
    <t xml:space="preserve">Installation électrique </t>
  </si>
  <si>
    <t>Câblage et protection (dans la guerite de sécurité)</t>
  </si>
  <si>
    <t xml:space="preserve">Installation des appareils  récepteurs ( Luminaires  led et prise de courants) </t>
  </si>
  <si>
    <t>SOUS - TOTAL HTVA CONSTRUCTION GUERITE</t>
  </si>
  <si>
    <t>X</t>
  </si>
  <si>
    <t>TRACAGE  DES LIMITES DES PARKING  ( Voir Plan parking)</t>
  </si>
  <si>
    <t>DESIGNATION DES TRAVAUX</t>
  </si>
  <si>
    <t xml:space="preserve">Qtie </t>
  </si>
  <si>
    <t>Tracée en peintures Bleu Nation Unie pour 32 véhicules du parking Principal</t>
  </si>
  <si>
    <t>Inscription apparence parking pour les 32 véhicules du parking principale et les 56 véhicules du parking secondaire</t>
  </si>
  <si>
    <t>Poteaux avertisseur parking  en Tuyaux PVC 75, haut 1m dans lequel on a coulée du béton avec tige d'armature Ø 10</t>
  </si>
  <si>
    <t>pièces</t>
  </si>
  <si>
    <t>XI</t>
  </si>
  <si>
    <t>FABRICATION  ET POSES DES PORTAILS ET BARRES DE SECURITES</t>
  </si>
  <si>
    <t>QUANTITE</t>
  </si>
  <si>
    <t>P.U ( USD)</t>
  </si>
  <si>
    <t>P.T ( USD)</t>
  </si>
  <si>
    <t> 1</t>
  </si>
  <si>
    <t>Démolition du Portail existant</t>
  </si>
  <si>
    <t> 2</t>
  </si>
  <si>
    <t>Démolition de la partie où mettre le Portail arrière</t>
  </si>
  <si>
    <t>Fondation du lieu où se trouvait l'ancien Portail</t>
  </si>
  <si>
    <r>
      <t>m</t>
    </r>
    <r>
      <rPr>
        <vertAlign val="superscript"/>
        <sz val="10"/>
        <color rgb="FF000000"/>
        <rFont val="Calibri"/>
        <family val="2"/>
      </rPr>
      <t>3</t>
    </r>
  </si>
  <si>
    <t> 3</t>
  </si>
  <si>
    <r>
      <t>Chainages bas 20x20 sous le mur de clôture avec 4 Ø 10 et dosage 350m</t>
    </r>
    <r>
      <rPr>
        <vertAlign val="superscript"/>
        <sz val="10"/>
        <color rgb="FF000000"/>
        <rFont val="Calibri"/>
        <family val="2"/>
      </rPr>
      <t>3</t>
    </r>
  </si>
  <si>
    <t> 4</t>
  </si>
  <si>
    <t>Maçonnerie de remplissage de la partie où se trouvait l'ancien Portail</t>
  </si>
  <si>
    <r>
      <t>m</t>
    </r>
    <r>
      <rPr>
        <vertAlign val="superscript"/>
        <sz val="10"/>
        <color rgb="FF000000"/>
        <rFont val="Calibri"/>
        <family val="2"/>
      </rPr>
      <t>2</t>
    </r>
  </si>
  <si>
    <t> 5</t>
  </si>
  <si>
    <t xml:space="preserve">Colonnes (section 20x40cm) de support des Portails de la façade arrière, acier 6 Ø 12   </t>
  </si>
  <si>
    <t> 6</t>
  </si>
  <si>
    <t xml:space="preserve">Fourniture et Pose du concertina </t>
  </si>
  <si>
    <t>Ajout de la tôle plane sur le Portail de la façade avant et finissage et pose :  Long 4.2 m et hauteur 2.4 m avec tous les accessoires de fermeture (Ouverture dans les deux sens)</t>
  </si>
  <si>
    <t>Portail</t>
  </si>
  <si>
    <t xml:space="preserve">Ajout de la tôle plane à la porte grillagée de la façade avant et finitions diverses avec tous les accessoires de fermeture </t>
  </si>
  <si>
    <t>Porte</t>
  </si>
  <si>
    <t>Fabrication et pose Portail à 2 panneaux ouvrants Long 6.4m et haut 2.4 avec tous les accessoires de fermeture (Ouverture dans les deux sens)</t>
  </si>
  <si>
    <t>Barriere de protection tels que décrit dans les spécifications techniques (voir en haut) avec tous les dispositifs de fermeture.</t>
  </si>
  <si>
    <t>Barriere</t>
  </si>
  <si>
    <t> Peinture de finition après pose couleur Bleu NU</t>
  </si>
  <si>
    <t> ff</t>
  </si>
  <si>
    <t>Total fabrication et poses des 2 Portails et portes avec diverses finitions</t>
  </si>
  <si>
    <t>Grand Total travaux de Rénovation de l'Immeuble Ultimate Tower  (rénovation des murs, faux plafond, carrelage, Plomberie, Aménagement Parking , Guerite de sécurité, Portails et barres de sécurités) Hors TVA</t>
  </si>
  <si>
    <t>Dépose de toutes les installations non nécessaires situées dans l'emprise de travail, suivant les orientations du staff de UNICEF en charge du projet. Y compris évacuation à la décharge ou ranger dans les annexe de UNICEF pour une utilisation future</t>
  </si>
  <si>
    <t>Tuyaux PVC DE763 PN10</t>
  </si>
  <si>
    <t>Dépose de faïence existante et fourniture et pose de nouveau carreau à hauteur de 2,00m. dimension de faïence: 40x25cm ou toute autre proposition avec la validation préalable de UNICEF</t>
  </si>
  <si>
    <t>Grand Total rénovation des 8 niveaux  HTVA</t>
  </si>
  <si>
    <t>Evier de cuisine a 2 Bacs complet a mettre au niveau de restaurant</t>
  </si>
  <si>
    <t xml:space="preserve">Lavabo Complet  a mettre au niveau de restaurant </t>
  </si>
  <si>
    <t>Degraisseurs  pour les eaux des eviers 80x120 avec profondeur  150cm</t>
  </si>
  <si>
    <t>puits perdu pour le lavabo et Eviers</t>
  </si>
  <si>
    <t>Evacuation des eaux  du lavabo et l' de l'evier PVC 63 PN 10</t>
  </si>
  <si>
    <t>Alimentation des du lavabos et eviers avec PPR 3/4"</t>
  </si>
  <si>
    <t xml:space="preserve">Accessoires hydrauliques  </t>
  </si>
  <si>
    <t>Urnoirs</t>
  </si>
  <si>
    <t>Peinture sur Plaques  de Gypsum demontes et poses</t>
  </si>
  <si>
    <t>Peinture sur Plaques  de Gypsum démontés et poses</t>
  </si>
  <si>
    <t>non prévus éventuels</t>
  </si>
  <si>
    <t xml:space="preserve">Démolitions éventuels  dues aux travaux d'électricité </t>
  </si>
  <si>
    <t>Colmatages éventuels dus au casses pour électricité et travaux de partitions</t>
  </si>
  <si>
    <t>Maçonneries éventuelles dues aux changement éventuels de partitionnage</t>
  </si>
  <si>
    <t>XII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</si>
</sst>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quot;R&quot;#,##0;[Red]\-&quot;R&quot;#,##0"/>
    <numFmt numFmtId="165" formatCode="_-* #,##0.00\ _€_-;\-* #,##0.00\ _€_-;_-* &quot;-&quot;??\ _€_-;_-@_-"/>
    <numFmt numFmtId="166" formatCode="_(* #,##0_);_(* \(#,##0\);_(* &quot;-&quot;??_);_(@_)"/>
    <numFmt numFmtId="167" formatCode="_-* #,##0_-;\-* #,##0_-;_-* &quot;-&quot;??_-;_-@_-"/>
  </numFmts>
  <fonts count="28" x14ac:knownFonts="1">
    <font>
      <sz val="11"/>
      <color theme="1"/>
      <name val="Aptos Narrow"/>
      <family val="2"/>
      <scheme val="minor"/>
    </font>
    <font>
      <sz val="11"/>
      <color theme="1"/>
      <name val="Aptos Narrow"/>
      <family val="2"/>
      <scheme val="minor"/>
    </font>
    <font>
      <sz val="10"/>
      <name val="Arial"/>
      <family val="2"/>
    </font>
    <font>
      <sz val="8"/>
      <name val="Aptos Narrow"/>
      <family val="2"/>
      <scheme val="minor"/>
    </font>
    <font>
      <sz val="10"/>
      <color rgb="FF000000"/>
      <name val="Calibri"/>
      <family val="2"/>
    </font>
    <font>
      <sz val="10"/>
      <name val="Calibri"/>
      <family val="2"/>
    </font>
    <font>
      <sz val="10"/>
      <color theme="1"/>
      <name val="Calibri"/>
      <family val="2"/>
    </font>
    <font>
      <b/>
      <sz val="14"/>
      <color theme="0"/>
      <name val="Calibri"/>
      <family val="2"/>
    </font>
    <font>
      <b/>
      <sz val="10"/>
      <color theme="1"/>
      <name val="Calibri"/>
      <family val="2"/>
    </font>
    <font>
      <b/>
      <vertAlign val="superscript"/>
      <sz val="10"/>
      <color theme="1"/>
      <name val="Calibri"/>
      <family val="2"/>
    </font>
    <font>
      <b/>
      <sz val="11"/>
      <color theme="1"/>
      <name val="Calibri"/>
      <family val="2"/>
    </font>
    <font>
      <sz val="11"/>
      <color rgb="FF000000"/>
      <name val="Calibri"/>
      <family val="2"/>
    </font>
    <font>
      <b/>
      <sz val="11"/>
      <color rgb="FF000000"/>
      <name val="Calibri"/>
      <family val="2"/>
    </font>
    <font>
      <sz val="11"/>
      <name val="Calibri"/>
      <family val="2"/>
    </font>
    <font>
      <sz val="11"/>
      <color theme="1"/>
      <name val="Calibri"/>
      <family val="2"/>
    </font>
    <font>
      <b/>
      <i/>
      <sz val="10"/>
      <color theme="1"/>
      <name val="Calibri"/>
      <family val="2"/>
    </font>
    <font>
      <i/>
      <sz val="10"/>
      <color theme="1"/>
      <name val="Calibri"/>
      <family val="2"/>
    </font>
    <font>
      <b/>
      <sz val="10"/>
      <color rgb="FF000000"/>
      <name val="Calibri"/>
      <family val="2"/>
    </font>
    <font>
      <i/>
      <sz val="10"/>
      <color rgb="FF000000"/>
      <name val="Calibri"/>
      <family val="2"/>
    </font>
    <font>
      <b/>
      <i/>
      <sz val="10"/>
      <color rgb="FF000000"/>
      <name val="Calibri"/>
      <family val="2"/>
    </font>
    <font>
      <sz val="9"/>
      <color rgb="FF000000"/>
      <name val="Calibri"/>
      <family val="2"/>
    </font>
    <font>
      <b/>
      <sz val="11"/>
      <color rgb="FF242424"/>
      <name val="Calibri"/>
      <family val="2"/>
    </font>
    <font>
      <b/>
      <sz val="10"/>
      <name val="Calibri"/>
      <family val="2"/>
    </font>
    <font>
      <b/>
      <i/>
      <sz val="10"/>
      <name val="Calibri"/>
      <family val="2"/>
    </font>
    <font>
      <vertAlign val="superscript"/>
      <sz val="10"/>
      <name val="Calibri"/>
      <family val="2"/>
    </font>
    <font>
      <sz val="10"/>
      <color rgb="FFFF0000"/>
      <name val="Calibri"/>
      <family val="2"/>
    </font>
    <font>
      <vertAlign val="superscript"/>
      <sz val="10"/>
      <color rgb="FF000000"/>
      <name val="Calibri"/>
      <family val="2"/>
    </font>
    <font>
      <b/>
      <sz val="12"/>
      <color theme="1"/>
      <name val="Calibri"/>
      <family val="2"/>
    </font>
  </fonts>
  <fills count="11">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79998168889431442"/>
        <bgColor rgb="FF000000"/>
      </patternFill>
    </fill>
    <fill>
      <patternFill patternType="solid">
        <fgColor theme="0" tint="-4.9989318521683403E-2"/>
        <bgColor indexed="64"/>
      </patternFill>
    </fill>
    <fill>
      <patternFill patternType="solid">
        <fgColor rgb="FFA9D08E"/>
        <bgColor indexed="64"/>
      </patternFill>
    </fill>
    <fill>
      <patternFill patternType="solid">
        <fgColor theme="4" tint="-0.249977111117893"/>
        <bgColor indexed="64"/>
      </patternFill>
    </fill>
    <fill>
      <patternFill patternType="solid">
        <fgColor theme="9"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3">
    <xf numFmtId="0" fontId="0" fillId="0" borderId="0"/>
    <xf numFmtId="43" fontId="1" fillId="0" borderId="0" applyFont="0" applyFill="0" applyBorder="0" applyAlignment="0" applyProtection="0"/>
    <xf numFmtId="165" fontId="2" fillId="0" borderId="0" applyFont="0" applyFill="0" applyBorder="0" applyAlignment="0" applyProtection="0"/>
  </cellStyleXfs>
  <cellXfs count="165">
    <xf numFmtId="0" fontId="0" fillId="0" borderId="0" xfId="0"/>
    <xf numFmtId="0" fontId="4" fillId="0" borderId="1" xfId="0" applyFont="1" applyBorder="1" applyAlignment="1">
      <alignment vertical="center"/>
    </xf>
    <xf numFmtId="0" fontId="6" fillId="0" borderId="0" xfId="0" applyFont="1" applyAlignment="1">
      <alignment vertical="center"/>
    </xf>
    <xf numFmtId="0" fontId="6" fillId="0" borderId="0" xfId="0" applyFont="1" applyAlignment="1">
      <alignment vertical="center" wrapText="1"/>
    </xf>
    <xf numFmtId="43" fontId="6" fillId="0" borderId="0" xfId="1" applyFont="1" applyAlignment="1">
      <alignment vertical="center"/>
    </xf>
    <xf numFmtId="166" fontId="6" fillId="0" borderId="0" xfId="1" applyNumberFormat="1" applyFont="1" applyAlignment="1">
      <alignment vertical="center"/>
    </xf>
    <xf numFmtId="0" fontId="6" fillId="0" borderId="2" xfId="0" applyFont="1" applyBorder="1" applyAlignment="1">
      <alignment vertical="center"/>
    </xf>
    <xf numFmtId="43" fontId="6" fillId="0" borderId="0" xfId="1" applyFont="1" applyBorder="1" applyAlignment="1">
      <alignment vertical="center"/>
    </xf>
    <xf numFmtId="166" fontId="6" fillId="0" borderId="0" xfId="1" applyNumberFormat="1" applyFont="1" applyBorder="1" applyAlignment="1">
      <alignment vertical="center"/>
    </xf>
    <xf numFmtId="166" fontId="6" fillId="0" borderId="3" xfId="1" applyNumberFormat="1" applyFont="1" applyBorder="1" applyAlignment="1">
      <alignment vertical="center"/>
    </xf>
    <xf numFmtId="0" fontId="8" fillId="2" borderId="1" xfId="0" applyFont="1" applyFill="1" applyBorder="1" applyAlignment="1">
      <alignment vertical="center" wrapText="1"/>
    </xf>
    <xf numFmtId="0" fontId="8" fillId="0" borderId="0" xfId="0" applyFont="1" applyAlignment="1">
      <alignment vertical="center"/>
    </xf>
    <xf numFmtId="0" fontId="8" fillId="3" borderId="1" xfId="0" applyFont="1" applyFill="1" applyBorder="1" applyAlignment="1">
      <alignment vertical="center"/>
    </xf>
    <xf numFmtId="166" fontId="8" fillId="3" borderId="1" xfId="1" applyNumberFormat="1" applyFont="1" applyFill="1" applyBorder="1" applyAlignment="1">
      <alignment vertical="center"/>
    </xf>
    <xf numFmtId="0" fontId="5" fillId="0" borderId="1" xfId="0" applyFont="1" applyBorder="1" applyAlignment="1">
      <alignment horizontal="center" vertical="center"/>
    </xf>
    <xf numFmtId="0" fontId="6" fillId="0" borderId="1" xfId="0" applyFont="1" applyBorder="1" applyAlignment="1">
      <alignment vertical="center" wrapText="1"/>
    </xf>
    <xf numFmtId="43" fontId="5" fillId="0" borderId="1" xfId="1" applyFont="1" applyFill="1" applyBorder="1" applyAlignment="1">
      <alignment vertical="center"/>
    </xf>
    <xf numFmtId="166" fontId="5" fillId="0" borderId="1" xfId="1" applyNumberFormat="1" applyFont="1" applyBorder="1" applyAlignment="1">
      <alignment vertical="center"/>
    </xf>
    <xf numFmtId="0" fontId="5" fillId="0" borderId="0" xfId="0" applyFont="1" applyAlignment="1">
      <alignment vertical="center"/>
    </xf>
    <xf numFmtId="0" fontId="6" fillId="0" borderId="1" xfId="0" applyFont="1" applyBorder="1" applyAlignment="1">
      <alignment horizontal="center" vertical="center"/>
    </xf>
    <xf numFmtId="43" fontId="6" fillId="0" borderId="1" xfId="1" applyFont="1" applyFill="1" applyBorder="1" applyAlignment="1">
      <alignment vertical="center"/>
    </xf>
    <xf numFmtId="166" fontId="6" fillId="0" borderId="1" xfId="1" applyNumberFormat="1" applyFont="1" applyBorder="1" applyAlignment="1">
      <alignment vertical="center"/>
    </xf>
    <xf numFmtId="0" fontId="11" fillId="0" borderId="1" xfId="0" applyFont="1" applyBorder="1" applyAlignment="1">
      <alignment vertical="top" wrapText="1"/>
    </xf>
    <xf numFmtId="0" fontId="13" fillId="0" borderId="1" xfId="0" applyFont="1" applyBorder="1" applyAlignment="1">
      <alignment horizontal="center" vertical="top"/>
    </xf>
    <xf numFmtId="43" fontId="13" fillId="0" borderId="1" xfId="1" applyFont="1" applyFill="1" applyBorder="1" applyAlignment="1">
      <alignment horizontal="center" vertical="top"/>
    </xf>
    <xf numFmtId="167" fontId="13" fillId="0" borderId="1" xfId="1" applyNumberFormat="1" applyFont="1" applyBorder="1" applyAlignment="1">
      <alignment horizontal="center" vertical="top"/>
    </xf>
    <xf numFmtId="0" fontId="14" fillId="0" borderId="0" xfId="0" applyFont="1" applyAlignment="1">
      <alignment vertical="top"/>
    </xf>
    <xf numFmtId="0" fontId="15" fillId="4" borderId="1" xfId="0" applyFont="1" applyFill="1" applyBorder="1" applyAlignment="1">
      <alignment vertical="center"/>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3" fontId="15" fillId="4" borderId="1" xfId="1" applyFont="1" applyFill="1" applyBorder="1" applyAlignment="1">
      <alignment horizontal="center" vertical="center"/>
    </xf>
    <xf numFmtId="166" fontId="15" fillId="4" borderId="1" xfId="1" applyNumberFormat="1" applyFont="1" applyFill="1" applyBorder="1" applyAlignment="1">
      <alignment horizontal="center" vertical="center"/>
    </xf>
    <xf numFmtId="166" fontId="15" fillId="4" borderId="1" xfId="1" applyNumberFormat="1" applyFont="1" applyFill="1" applyBorder="1" applyAlignment="1">
      <alignment vertical="center"/>
    </xf>
    <xf numFmtId="0" fontId="6" fillId="0" borderId="1" xfId="0" applyFont="1" applyBorder="1" applyAlignment="1">
      <alignment horizontal="right" vertical="center"/>
    </xf>
    <xf numFmtId="43" fontId="6" fillId="0" borderId="1" xfId="1" applyFont="1" applyBorder="1" applyAlignment="1">
      <alignment vertical="center"/>
    </xf>
    <xf numFmtId="0" fontId="6" fillId="0" borderId="1" xfId="0" applyFont="1" applyBorder="1" applyAlignment="1">
      <alignment vertical="center"/>
    </xf>
    <xf numFmtId="0" fontId="16" fillId="4" borderId="1" xfId="0" applyFont="1" applyFill="1" applyBorder="1" applyAlignment="1">
      <alignment vertical="center"/>
    </xf>
    <xf numFmtId="0" fontId="15" fillId="4" borderId="1" xfId="0" applyFont="1" applyFill="1" applyBorder="1" applyAlignment="1">
      <alignment vertical="center" wrapText="1"/>
    </xf>
    <xf numFmtId="43" fontId="16" fillId="4" borderId="1" xfId="1" applyFont="1" applyFill="1" applyBorder="1" applyAlignment="1">
      <alignment vertical="center"/>
    </xf>
    <xf numFmtId="166" fontId="16" fillId="4" borderId="1" xfId="1" applyNumberFormat="1" applyFont="1" applyFill="1" applyBorder="1" applyAlignment="1">
      <alignment vertical="center"/>
    </xf>
    <xf numFmtId="0" fontId="6" fillId="5" borderId="1" xfId="0" applyFont="1" applyFill="1" applyBorder="1" applyAlignment="1">
      <alignment vertical="center"/>
    </xf>
    <xf numFmtId="0" fontId="6" fillId="5" borderId="1" xfId="0" applyFont="1" applyFill="1" applyBorder="1" applyAlignment="1">
      <alignment vertical="center" wrapText="1"/>
    </xf>
    <xf numFmtId="43" fontId="6" fillId="5" borderId="1" xfId="1" applyFont="1" applyFill="1" applyBorder="1" applyAlignment="1">
      <alignment vertical="center"/>
    </xf>
    <xf numFmtId="166" fontId="6" fillId="5" borderId="1" xfId="1" applyNumberFormat="1" applyFont="1" applyFill="1" applyBorder="1" applyAlignment="1">
      <alignment vertical="center"/>
    </xf>
    <xf numFmtId="0" fontId="8" fillId="5" borderId="0" xfId="0" applyFont="1" applyFill="1" applyAlignment="1">
      <alignment vertical="center"/>
    </xf>
    <xf numFmtId="0" fontId="4" fillId="0" borderId="1" xfId="0" applyFont="1" applyBorder="1" applyAlignment="1">
      <alignment vertical="center" wrapText="1"/>
    </xf>
    <xf numFmtId="0" fontId="15" fillId="4" borderId="1" xfId="0" applyFont="1" applyFill="1" applyBorder="1" applyAlignment="1">
      <alignment horizontal="right" vertical="center"/>
    </xf>
    <xf numFmtId="43" fontId="15" fillId="4" borderId="1" xfId="1" applyFont="1" applyFill="1" applyBorder="1" applyAlignment="1">
      <alignment vertical="center"/>
    </xf>
    <xf numFmtId="166" fontId="6" fillId="0" borderId="1" xfId="1" applyNumberFormat="1" applyFont="1" applyFill="1" applyBorder="1" applyAlignment="1">
      <alignment vertical="center"/>
    </xf>
    <xf numFmtId="0" fontId="16" fillId="5" borderId="1" xfId="0" applyFont="1" applyFill="1" applyBorder="1" applyAlignment="1">
      <alignment vertical="center"/>
    </xf>
    <xf numFmtId="0" fontId="18" fillId="5" borderId="1" xfId="0" applyFont="1" applyFill="1" applyBorder="1" applyAlignment="1">
      <alignment vertical="center" wrapText="1"/>
    </xf>
    <xf numFmtId="43" fontId="16" fillId="5" borderId="1" xfId="1" applyFont="1" applyFill="1" applyBorder="1" applyAlignment="1">
      <alignment vertical="center"/>
    </xf>
    <xf numFmtId="166" fontId="16" fillId="5" borderId="1" xfId="1" applyNumberFormat="1" applyFont="1" applyFill="1" applyBorder="1" applyAlignment="1">
      <alignment vertical="center"/>
    </xf>
    <xf numFmtId="0" fontId="17" fillId="5" borderId="1" xfId="0" applyFont="1" applyFill="1" applyBorder="1" applyAlignment="1">
      <alignment vertical="center" wrapText="1"/>
    </xf>
    <xf numFmtId="0" fontId="8" fillId="3" borderId="1" xfId="0" applyFont="1" applyFill="1" applyBorder="1" applyAlignment="1">
      <alignment vertical="center" wrapText="1"/>
    </xf>
    <xf numFmtId="43" fontId="8" fillId="3" borderId="1" xfId="1" applyFont="1" applyFill="1" applyBorder="1" applyAlignment="1">
      <alignment vertical="center"/>
    </xf>
    <xf numFmtId="0" fontId="8" fillId="0" borderId="1" xfId="0" applyFont="1" applyBorder="1" applyAlignment="1">
      <alignment vertical="center"/>
    </xf>
    <xf numFmtId="0" fontId="8" fillId="0" borderId="1" xfId="0" applyFont="1" applyBorder="1" applyAlignment="1">
      <alignment vertical="center" wrapText="1"/>
    </xf>
    <xf numFmtId="43" fontId="8" fillId="0" borderId="1" xfId="1" applyFont="1" applyFill="1" applyBorder="1" applyAlignment="1">
      <alignment vertical="center"/>
    </xf>
    <xf numFmtId="166" fontId="8" fillId="0" borderId="1" xfId="1" applyNumberFormat="1" applyFont="1" applyFill="1" applyBorder="1" applyAlignment="1">
      <alignment vertical="center"/>
    </xf>
    <xf numFmtId="43" fontId="16" fillId="0" borderId="1" xfId="1" applyFont="1" applyFill="1" applyBorder="1" applyAlignment="1">
      <alignment vertical="center"/>
    </xf>
    <xf numFmtId="166" fontId="16" fillId="0" borderId="1" xfId="1" applyNumberFormat="1" applyFont="1" applyFill="1" applyBorder="1" applyAlignment="1">
      <alignment vertical="center"/>
    </xf>
    <xf numFmtId="43" fontId="4" fillId="0" borderId="1" xfId="1" applyFont="1" applyBorder="1" applyAlignment="1">
      <alignment vertical="center"/>
    </xf>
    <xf numFmtId="166" fontId="4" fillId="0" borderId="1" xfId="1" applyNumberFormat="1" applyFont="1" applyBorder="1" applyAlignment="1">
      <alignment vertical="center"/>
    </xf>
    <xf numFmtId="0" fontId="4" fillId="0" borderId="0" xfId="0" applyFont="1" applyAlignment="1">
      <alignment vertical="center"/>
    </xf>
    <xf numFmtId="166" fontId="8" fillId="0" borderId="1" xfId="1" applyNumberFormat="1" applyFont="1" applyBorder="1" applyAlignment="1">
      <alignment vertical="center"/>
    </xf>
    <xf numFmtId="0" fontId="6" fillId="3" borderId="1" xfId="0" applyFont="1" applyFill="1" applyBorder="1" applyAlignment="1">
      <alignment vertical="center"/>
    </xf>
    <xf numFmtId="43" fontId="8" fillId="0" borderId="1" xfId="1" applyFont="1" applyBorder="1" applyAlignment="1">
      <alignment vertical="center"/>
    </xf>
    <xf numFmtId="0" fontId="6" fillId="5" borderId="0" xfId="0" applyFont="1" applyFill="1" applyAlignment="1">
      <alignment vertical="center"/>
    </xf>
    <xf numFmtId="164" fontId="10" fillId="3" borderId="1" xfId="0" applyNumberFormat="1" applyFont="1" applyFill="1" applyBorder="1" applyAlignment="1">
      <alignment horizontal="left" vertical="center" wrapText="1"/>
    </xf>
    <xf numFmtId="164" fontId="10" fillId="3" borderId="1" xfId="0" applyNumberFormat="1" applyFont="1" applyFill="1" applyBorder="1" applyAlignment="1">
      <alignment horizontal="left" vertical="center"/>
    </xf>
    <xf numFmtId="164" fontId="8" fillId="3" borderId="1" xfId="0" applyNumberFormat="1" applyFont="1" applyFill="1" applyBorder="1" applyAlignment="1">
      <alignment vertical="center"/>
    </xf>
    <xf numFmtId="0" fontId="6" fillId="5" borderId="1" xfId="0" applyFont="1" applyFill="1" applyBorder="1" applyAlignment="1">
      <alignment horizontal="right" vertical="center"/>
    </xf>
    <xf numFmtId="164" fontId="8" fillId="3" borderId="1" xfId="0" applyNumberFormat="1" applyFont="1" applyFill="1" applyBorder="1" applyAlignment="1">
      <alignment vertical="center" wrapText="1"/>
    </xf>
    <xf numFmtId="43" fontId="8" fillId="3" borderId="1" xfId="1" applyFont="1" applyFill="1" applyBorder="1" applyAlignment="1">
      <alignment vertical="center" wrapText="1"/>
    </xf>
    <xf numFmtId="166" fontId="8" fillId="3" borderId="1" xfId="1" applyNumberFormat="1" applyFont="1" applyFill="1" applyBorder="1" applyAlignment="1">
      <alignment vertical="center" wrapText="1"/>
    </xf>
    <xf numFmtId="43" fontId="8" fillId="0" borderId="1" xfId="1" applyFont="1" applyFill="1" applyBorder="1" applyAlignment="1">
      <alignment vertical="center" wrapText="1"/>
    </xf>
    <xf numFmtId="166" fontId="8" fillId="0" borderId="1" xfId="1" applyNumberFormat="1" applyFont="1" applyFill="1" applyBorder="1" applyAlignment="1">
      <alignment vertical="center" wrapText="1"/>
    </xf>
    <xf numFmtId="0" fontId="15" fillId="7" borderId="1" xfId="0" applyFont="1" applyFill="1" applyBorder="1" applyAlignment="1">
      <alignment vertical="center"/>
    </xf>
    <xf numFmtId="0" fontId="15" fillId="7" borderId="1" xfId="0" applyFont="1" applyFill="1" applyBorder="1" applyAlignment="1">
      <alignment vertical="center" wrapText="1"/>
    </xf>
    <xf numFmtId="43" fontId="15" fillId="7" borderId="1" xfId="1" applyFont="1" applyFill="1" applyBorder="1" applyAlignment="1">
      <alignment vertical="center"/>
    </xf>
    <xf numFmtId="166" fontId="15" fillId="7" borderId="1" xfId="1" applyNumberFormat="1" applyFont="1" applyFill="1" applyBorder="1" applyAlignment="1">
      <alignment vertical="center"/>
    </xf>
    <xf numFmtId="166" fontId="6" fillId="7" borderId="1" xfId="1" applyNumberFormat="1" applyFont="1" applyFill="1" applyBorder="1" applyAlignment="1">
      <alignment vertical="center"/>
    </xf>
    <xf numFmtId="43" fontId="16" fillId="7" borderId="1" xfId="1" applyFont="1" applyFill="1" applyBorder="1" applyAlignment="1">
      <alignment vertical="center"/>
    </xf>
    <xf numFmtId="166" fontId="16" fillId="7" borderId="1" xfId="1" applyNumberFormat="1" applyFont="1" applyFill="1" applyBorder="1" applyAlignment="1">
      <alignment vertical="center"/>
    </xf>
    <xf numFmtId="0" fontId="8" fillId="0" borderId="0" xfId="0" applyFont="1" applyAlignment="1">
      <alignment vertical="center" wrapText="1"/>
    </xf>
    <xf numFmtId="0" fontId="8" fillId="7" borderId="1" xfId="0" applyFont="1" applyFill="1" applyBorder="1" applyAlignment="1">
      <alignment vertical="center"/>
    </xf>
    <xf numFmtId="0" fontId="8" fillId="7" borderId="1" xfId="0" applyFont="1" applyFill="1" applyBorder="1" applyAlignment="1">
      <alignment vertical="center" wrapText="1"/>
    </xf>
    <xf numFmtId="43" fontId="8" fillId="7" borderId="1" xfId="1" applyFont="1" applyFill="1" applyBorder="1" applyAlignment="1">
      <alignment vertical="center"/>
    </xf>
    <xf numFmtId="166" fontId="8" fillId="7" borderId="1" xfId="1" applyNumberFormat="1" applyFont="1" applyFill="1" applyBorder="1" applyAlignment="1">
      <alignment vertical="center"/>
    </xf>
    <xf numFmtId="0" fontId="10" fillId="3" borderId="1" xfId="0" applyFont="1" applyFill="1" applyBorder="1" applyAlignment="1">
      <alignment vertical="center"/>
    </xf>
    <xf numFmtId="0" fontId="10" fillId="3" borderId="1" xfId="0" applyFont="1" applyFill="1" applyBorder="1" applyAlignment="1">
      <alignment vertical="center" wrapText="1"/>
    </xf>
    <xf numFmtId="166" fontId="10" fillId="3" borderId="1" xfId="1" applyNumberFormat="1" applyFont="1" applyFill="1" applyBorder="1" applyAlignment="1">
      <alignment vertical="center"/>
    </xf>
    <xf numFmtId="0" fontId="22" fillId="3" borderId="1" xfId="0" applyFont="1" applyFill="1" applyBorder="1" applyAlignment="1">
      <alignment horizontal="center" vertical="center" wrapText="1"/>
    </xf>
    <xf numFmtId="43" fontId="22" fillId="3" borderId="1" xfId="1" applyFont="1" applyFill="1" applyBorder="1" applyAlignment="1">
      <alignment horizontal="center" vertical="center" wrapText="1"/>
    </xf>
    <xf numFmtId="166" fontId="22" fillId="3" borderId="1" xfId="1" applyNumberFormat="1" applyFont="1" applyFill="1" applyBorder="1" applyAlignment="1">
      <alignment horizontal="center" vertical="center" wrapText="1"/>
    </xf>
    <xf numFmtId="166" fontId="22" fillId="3" borderId="1" xfId="1" applyNumberFormat="1" applyFont="1" applyFill="1" applyBorder="1" applyAlignment="1">
      <alignment horizontal="right" vertical="center" wrapText="1"/>
    </xf>
    <xf numFmtId="0" fontId="23" fillId="4" borderId="1" xfId="0" applyFont="1" applyFill="1" applyBorder="1" applyAlignment="1">
      <alignment horizontal="center" vertical="center"/>
    </xf>
    <xf numFmtId="0" fontId="23" fillId="4" borderId="1" xfId="0" applyFont="1" applyFill="1" applyBorder="1" applyAlignment="1">
      <alignment vertical="center" wrapText="1"/>
    </xf>
    <xf numFmtId="43" fontId="23" fillId="4" borderId="1" xfId="1" applyFont="1" applyFill="1" applyBorder="1" applyAlignment="1">
      <alignment vertical="center"/>
    </xf>
    <xf numFmtId="166" fontId="23" fillId="4" borderId="1" xfId="1" applyNumberFormat="1" applyFont="1" applyFill="1" applyBorder="1" applyAlignment="1">
      <alignment horizontal="center" vertical="center"/>
    </xf>
    <xf numFmtId="166" fontId="23" fillId="4" borderId="1" xfId="1" applyNumberFormat="1" applyFont="1" applyFill="1" applyBorder="1" applyAlignment="1">
      <alignment horizontal="right" vertical="center"/>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43" fontId="5" fillId="5" borderId="1" xfId="1" applyFont="1" applyFill="1" applyBorder="1" applyAlignment="1">
      <alignment vertical="center"/>
    </xf>
    <xf numFmtId="166" fontId="5" fillId="5" borderId="1" xfId="1" applyNumberFormat="1" applyFont="1" applyFill="1" applyBorder="1" applyAlignment="1">
      <alignment horizontal="center" vertical="center"/>
    </xf>
    <xf numFmtId="166" fontId="5" fillId="5" borderId="1" xfId="1" applyNumberFormat="1" applyFont="1" applyFill="1" applyBorder="1" applyAlignment="1">
      <alignment horizontal="right" vertical="center"/>
    </xf>
    <xf numFmtId="0" fontId="5" fillId="0" borderId="1" xfId="0" applyFont="1" applyBorder="1" applyAlignment="1">
      <alignment vertical="center" wrapText="1"/>
    </xf>
    <xf numFmtId="166" fontId="5" fillId="0" borderId="1" xfId="1" applyNumberFormat="1" applyFont="1" applyBorder="1" applyAlignment="1">
      <alignment horizontal="center" vertical="center"/>
    </xf>
    <xf numFmtId="166" fontId="5" fillId="0" borderId="1" xfId="1" applyNumberFormat="1" applyFont="1" applyBorder="1" applyAlignment="1">
      <alignment horizontal="right" vertical="center"/>
    </xf>
    <xf numFmtId="166" fontId="23" fillId="4" borderId="1" xfId="1" applyNumberFormat="1" applyFont="1" applyFill="1" applyBorder="1" applyAlignment="1">
      <alignment vertical="center"/>
    </xf>
    <xf numFmtId="0" fontId="22" fillId="0" borderId="1" xfId="0" applyFont="1" applyBorder="1" applyAlignment="1">
      <alignment horizontal="center" vertical="center"/>
    </xf>
    <xf numFmtId="0" fontId="22" fillId="0" borderId="1" xfId="0" applyFont="1" applyBorder="1" applyAlignment="1">
      <alignment vertical="center" wrapText="1"/>
    </xf>
    <xf numFmtId="43" fontId="5" fillId="5" borderId="1" xfId="1" applyFont="1" applyFill="1" applyBorder="1" applyAlignment="1">
      <alignment horizontal="center" vertical="center"/>
    </xf>
    <xf numFmtId="0" fontId="22" fillId="5" borderId="1" xfId="0" applyFont="1" applyFill="1" applyBorder="1" applyAlignment="1">
      <alignment horizontal="center" vertical="center"/>
    </xf>
    <xf numFmtId="43" fontId="22" fillId="5" borderId="1" xfId="1" applyFont="1" applyFill="1" applyBorder="1" applyAlignment="1">
      <alignment horizontal="center" vertical="center"/>
    </xf>
    <xf numFmtId="166" fontId="5" fillId="0" borderId="1" xfId="1" applyNumberFormat="1" applyFont="1" applyFill="1" applyBorder="1" applyAlignment="1">
      <alignment horizontal="center" vertical="center"/>
    </xf>
    <xf numFmtId="43" fontId="22" fillId="0" borderId="1" xfId="1" applyFont="1" applyFill="1" applyBorder="1" applyAlignment="1">
      <alignment vertical="center"/>
    </xf>
    <xf numFmtId="166" fontId="22" fillId="0" borderId="1" xfId="1" applyNumberFormat="1" applyFont="1" applyBorder="1" applyAlignment="1">
      <alignment horizontal="center" vertical="center"/>
    </xf>
    <xf numFmtId="166" fontId="22" fillId="0" borderId="1" xfId="1" applyNumberFormat="1" applyFont="1" applyBorder="1" applyAlignment="1">
      <alignment horizontal="right" vertical="center"/>
    </xf>
    <xf numFmtId="43" fontId="23" fillId="4" borderId="1" xfId="1" applyFont="1" applyFill="1" applyBorder="1" applyAlignment="1">
      <alignment horizontal="center" vertical="center"/>
    </xf>
    <xf numFmtId="43" fontId="5" fillId="0" borderId="1" xfId="1" applyFont="1" applyFill="1" applyBorder="1" applyAlignment="1">
      <alignment horizontal="center" vertical="center"/>
    </xf>
    <xf numFmtId="166" fontId="5" fillId="0" borderId="1" xfId="1" applyNumberFormat="1" applyFont="1" applyFill="1" applyBorder="1" applyAlignment="1">
      <alignment horizontal="right" vertical="center"/>
    </xf>
    <xf numFmtId="0" fontId="5" fillId="0" borderId="1" xfId="0" applyFont="1" applyBorder="1" applyAlignment="1">
      <alignment horizontal="left" vertical="center" wrapText="1"/>
    </xf>
    <xf numFmtId="166" fontId="25" fillId="0" borderId="1" xfId="1" applyNumberFormat="1" applyFont="1" applyBorder="1" applyAlignment="1">
      <alignment horizontal="center" vertical="center"/>
    </xf>
    <xf numFmtId="0" fontId="23" fillId="0" borderId="1" xfId="0" applyFont="1" applyBorder="1" applyAlignment="1">
      <alignment horizontal="center" vertical="center"/>
    </xf>
    <xf numFmtId="0" fontId="23" fillId="0" borderId="1" xfId="0" applyFont="1" applyBorder="1" applyAlignment="1">
      <alignment horizontal="center" vertical="center" wrapText="1"/>
    </xf>
    <xf numFmtId="43" fontId="23" fillId="0" borderId="1" xfId="1" applyFont="1" applyFill="1" applyBorder="1" applyAlignment="1">
      <alignment vertical="center"/>
    </xf>
    <xf numFmtId="166" fontId="23" fillId="0" borderId="1" xfId="1" applyNumberFormat="1" applyFont="1" applyFill="1" applyBorder="1" applyAlignment="1">
      <alignment horizontal="center" vertical="center"/>
    </xf>
    <xf numFmtId="166" fontId="23" fillId="0" borderId="1" xfId="1" applyNumberFormat="1" applyFont="1" applyFill="1" applyBorder="1" applyAlignment="1">
      <alignment horizontal="right" vertical="center"/>
    </xf>
    <xf numFmtId="0" fontId="5" fillId="3" borderId="1" xfId="0" applyFont="1" applyFill="1" applyBorder="1" applyAlignment="1">
      <alignment horizontal="center" vertical="center"/>
    </xf>
    <xf numFmtId="166" fontId="22" fillId="3" borderId="1" xfId="1" applyNumberFormat="1" applyFont="1" applyFill="1" applyBorder="1" applyAlignment="1">
      <alignment horizontal="center" vertical="center"/>
    </xf>
    <xf numFmtId="166" fontId="22" fillId="6" borderId="1" xfId="1" applyNumberFormat="1" applyFont="1" applyFill="1" applyBorder="1" applyAlignment="1">
      <alignment horizontal="right" vertical="center"/>
    </xf>
    <xf numFmtId="0" fontId="14" fillId="0" borderId="0" xfId="0" applyFont="1" applyAlignment="1">
      <alignment vertical="center"/>
    </xf>
    <xf numFmtId="0" fontId="4" fillId="0" borderId="1" xfId="0" applyFont="1" applyBorder="1" applyAlignment="1">
      <alignment horizontal="right" vertical="center"/>
    </xf>
    <xf numFmtId="0" fontId="4" fillId="0" borderId="1" xfId="0" applyFont="1" applyBorder="1" applyAlignment="1">
      <alignment horizontal="center" vertical="center"/>
    </xf>
    <xf numFmtId="0" fontId="17" fillId="8" borderId="1" xfId="0" applyFont="1" applyFill="1" applyBorder="1" applyAlignment="1">
      <alignment vertical="center"/>
    </xf>
    <xf numFmtId="166" fontId="17" fillId="8" borderId="1" xfId="1" applyNumberFormat="1" applyFont="1" applyFill="1" applyBorder="1" applyAlignment="1">
      <alignment vertical="center"/>
    </xf>
    <xf numFmtId="166" fontId="27" fillId="10" borderId="1" xfId="1" applyNumberFormat="1" applyFont="1" applyFill="1" applyBorder="1" applyAlignment="1">
      <alignment vertical="center"/>
    </xf>
    <xf numFmtId="0" fontId="10" fillId="3" borderId="4" xfId="0" applyFont="1" applyFill="1" applyBorder="1" applyAlignment="1">
      <alignment vertical="center"/>
    </xf>
    <xf numFmtId="0" fontId="10" fillId="3" borderId="5" xfId="0" applyFont="1" applyFill="1" applyBorder="1" applyAlignment="1">
      <alignment vertical="center"/>
    </xf>
    <xf numFmtId="164" fontId="21" fillId="3" borderId="4" xfId="0" applyNumberFormat="1" applyFont="1" applyFill="1" applyBorder="1" applyAlignment="1">
      <alignment vertical="center"/>
    </xf>
    <xf numFmtId="164" fontId="21" fillId="3" borderId="5" xfId="0" applyNumberFormat="1" applyFont="1" applyFill="1" applyBorder="1" applyAlignment="1">
      <alignment vertical="center"/>
    </xf>
    <xf numFmtId="43" fontId="8" fillId="2" borderId="1" xfId="1" applyFont="1" applyFill="1" applyBorder="1" applyAlignment="1">
      <alignment vertical="center" wrapText="1"/>
    </xf>
    <xf numFmtId="166" fontId="8" fillId="2" borderId="1" xfId="1" applyNumberFormat="1" applyFont="1" applyFill="1" applyBorder="1" applyAlignment="1">
      <alignment vertical="center" wrapText="1"/>
    </xf>
    <xf numFmtId="2" fontId="6" fillId="0" borderId="1" xfId="0" applyNumberFormat="1" applyFont="1" applyBorder="1" applyAlignment="1">
      <alignment horizontal="right" vertical="center"/>
    </xf>
    <xf numFmtId="166" fontId="15" fillId="0" borderId="1" xfId="1" applyNumberFormat="1" applyFont="1" applyFill="1" applyBorder="1" applyAlignment="1">
      <alignment vertical="center"/>
    </xf>
    <xf numFmtId="0" fontId="10" fillId="3" borderId="6" xfId="0" applyFont="1" applyFill="1" applyBorder="1" applyAlignment="1">
      <alignment vertical="center" wrapText="1"/>
    </xf>
    <xf numFmtId="164" fontId="21" fillId="3" borderId="6" xfId="0" applyNumberFormat="1" applyFont="1" applyFill="1" applyBorder="1" applyAlignment="1">
      <alignment vertical="center" wrapText="1"/>
    </xf>
    <xf numFmtId="0" fontId="8" fillId="0" borderId="1" xfId="0" applyFont="1" applyFill="1" applyBorder="1" applyAlignment="1">
      <alignment vertical="center"/>
    </xf>
    <xf numFmtId="0" fontId="8" fillId="0" borderId="1" xfId="0" applyFont="1" applyFill="1" applyBorder="1" applyAlignment="1">
      <alignment vertical="center" wrapText="1"/>
    </xf>
    <xf numFmtId="0" fontId="6" fillId="0" borderId="0" xfId="0" applyFont="1" applyFill="1" applyAlignment="1">
      <alignment vertical="center"/>
    </xf>
    <xf numFmtId="0" fontId="17" fillId="8" borderId="6" xfId="0" applyFont="1" applyFill="1" applyBorder="1" applyAlignment="1">
      <alignment horizontal="center" vertical="center" wrapText="1"/>
    </xf>
    <xf numFmtId="0" fontId="17" fillId="8" borderId="4" xfId="0" applyFont="1" applyFill="1" applyBorder="1" applyAlignment="1">
      <alignment horizontal="center" vertical="center" wrapText="1"/>
    </xf>
    <xf numFmtId="0" fontId="17" fillId="8" borderId="5" xfId="0" applyFont="1" applyFill="1" applyBorder="1" applyAlignment="1">
      <alignment horizontal="center" vertical="center" wrapText="1"/>
    </xf>
    <xf numFmtId="0" fontId="27" fillId="10" borderId="1"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7" fillId="9" borderId="9"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22" fillId="3" borderId="6" xfId="0" applyFont="1" applyFill="1" applyBorder="1" applyAlignment="1">
      <alignment horizontal="left" vertical="center" wrapText="1"/>
    </xf>
    <xf numFmtId="0" fontId="22" fillId="3" borderId="4" xfId="0" applyFont="1" applyFill="1" applyBorder="1" applyAlignment="1">
      <alignment horizontal="left" vertical="center" wrapText="1"/>
    </xf>
    <xf numFmtId="0" fontId="22" fillId="3" borderId="5" xfId="0" applyFont="1" applyFill="1" applyBorder="1" applyAlignment="1">
      <alignment horizontal="left" vertical="center" wrapText="1"/>
    </xf>
  </cellXfs>
  <cellStyles count="3">
    <cellStyle name="Comma" xfId="1" builtinId="3"/>
    <cellStyle name="Milliers 10" xfId="2" xr:uid="{1549C113-AD14-4672-BB18-E5DF3D0CE845}"/>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77"/>
  <sheetViews>
    <sheetView tabSelected="1" zoomScale="130" zoomScaleNormal="130" workbookViewId="0">
      <selection activeCell="A2" sqref="A2:F2"/>
    </sheetView>
  </sheetViews>
  <sheetFormatPr defaultColWidth="8.7265625" defaultRowHeight="13" x14ac:dyDescent="0.35"/>
  <cols>
    <col min="1" max="1" width="6.453125" style="2" customWidth="1"/>
    <col min="2" max="2" width="49.81640625" style="3" customWidth="1"/>
    <col min="3" max="3" width="6.54296875" style="2" customWidth="1"/>
    <col min="4" max="4" width="10" style="4" customWidth="1"/>
    <col min="5" max="5" width="9.6328125" style="5" customWidth="1"/>
    <col min="6" max="6" width="12.08984375" style="5" customWidth="1"/>
    <col min="7" max="16384" width="8.7265625" style="2"/>
  </cols>
  <sheetData>
    <row r="1" spans="1:6" ht="13.5" thickBot="1" x14ac:dyDescent="0.4"/>
    <row r="2" spans="1:6" ht="51" customHeight="1" thickBot="1" x14ac:dyDescent="0.4">
      <c r="A2" s="156" t="s">
        <v>0</v>
      </c>
      <c r="B2" s="157"/>
      <c r="C2" s="157"/>
      <c r="D2" s="157"/>
      <c r="E2" s="157"/>
      <c r="F2" s="158"/>
    </row>
    <row r="3" spans="1:6" x14ac:dyDescent="0.35">
      <c r="A3" s="6"/>
      <c r="D3" s="7"/>
      <c r="E3" s="8"/>
      <c r="F3" s="9"/>
    </row>
    <row r="4" spans="1:6" s="85" customFormat="1" ht="35.25" customHeight="1" x14ac:dyDescent="0.35">
      <c r="A4" s="10" t="s">
        <v>1</v>
      </c>
      <c r="B4" s="10" t="s">
        <v>2</v>
      </c>
      <c r="C4" s="10" t="s">
        <v>3</v>
      </c>
      <c r="D4" s="143" t="s">
        <v>4</v>
      </c>
      <c r="E4" s="144" t="s">
        <v>5</v>
      </c>
      <c r="F4" s="144" t="s">
        <v>6</v>
      </c>
    </row>
    <row r="5" spans="1:6" s="11" customFormat="1" ht="14.5" x14ac:dyDescent="0.35">
      <c r="A5" s="12">
        <v>0</v>
      </c>
      <c r="B5" s="147" t="s">
        <v>7</v>
      </c>
      <c r="C5" s="139"/>
      <c r="D5" s="139"/>
      <c r="E5" s="140"/>
      <c r="F5" s="13"/>
    </row>
    <row r="6" spans="1:6" s="18" customFormat="1" ht="118" customHeight="1" x14ac:dyDescent="0.35">
      <c r="A6" s="14" t="s">
        <v>8</v>
      </c>
      <c r="B6" s="15" t="s">
        <v>9</v>
      </c>
      <c r="C6" s="14" t="s">
        <v>10</v>
      </c>
      <c r="D6" s="16">
        <v>1</v>
      </c>
      <c r="E6" s="17"/>
      <c r="F6" s="17">
        <f>E6*D6</f>
        <v>0</v>
      </c>
    </row>
    <row r="7" spans="1:6" ht="52" x14ac:dyDescent="0.35">
      <c r="A7" s="19" t="s">
        <v>11</v>
      </c>
      <c r="B7" s="15" t="s">
        <v>262</v>
      </c>
      <c r="C7" s="19" t="s">
        <v>12</v>
      </c>
      <c r="D7" s="20">
        <v>1</v>
      </c>
      <c r="E7" s="17"/>
      <c r="F7" s="21">
        <f>E7*D7</f>
        <v>0</v>
      </c>
    </row>
    <row r="8" spans="1:6" s="26" customFormat="1" ht="46" customHeight="1" x14ac:dyDescent="0.35">
      <c r="A8" s="19">
        <v>0.4</v>
      </c>
      <c r="B8" s="22" t="s">
        <v>13</v>
      </c>
      <c r="C8" s="23" t="s">
        <v>10</v>
      </c>
      <c r="D8" s="24">
        <v>1</v>
      </c>
      <c r="E8" s="17"/>
      <c r="F8" s="25"/>
    </row>
    <row r="9" spans="1:6" s="26" customFormat="1" ht="17" customHeight="1" x14ac:dyDescent="0.35">
      <c r="A9" s="12"/>
      <c r="B9" s="54" t="s">
        <v>14</v>
      </c>
      <c r="C9" s="12"/>
      <c r="D9" s="55"/>
      <c r="E9" s="13"/>
      <c r="F9" s="13">
        <f>SUM(F6:F8)</f>
        <v>0</v>
      </c>
    </row>
    <row r="10" spans="1:6" s="11" customFormat="1" ht="14.5" x14ac:dyDescent="0.35">
      <c r="A10" s="12" t="s">
        <v>15</v>
      </c>
      <c r="B10" s="147" t="s">
        <v>16</v>
      </c>
      <c r="C10" s="139"/>
      <c r="D10" s="139"/>
      <c r="E10" s="140"/>
      <c r="F10" s="13"/>
    </row>
    <row r="11" spans="1:6" s="11" customFormat="1" x14ac:dyDescent="0.35">
      <c r="A11" s="27">
        <v>1</v>
      </c>
      <c r="B11" s="28" t="s">
        <v>17</v>
      </c>
      <c r="C11" s="29"/>
      <c r="D11" s="30"/>
      <c r="E11" s="31"/>
      <c r="F11" s="32"/>
    </row>
    <row r="12" spans="1:6" ht="38.25" customHeight="1" x14ac:dyDescent="0.35">
      <c r="A12" s="33" t="s">
        <v>18</v>
      </c>
      <c r="B12" s="15" t="s">
        <v>19</v>
      </c>
      <c r="C12" s="1" t="s">
        <v>20</v>
      </c>
      <c r="D12" s="34">
        <v>6.4</v>
      </c>
      <c r="E12" s="21"/>
      <c r="F12" s="21">
        <f t="shared" ref="F12:F22" si="0">E12*D12</f>
        <v>0</v>
      </c>
    </row>
    <row r="13" spans="1:6" x14ac:dyDescent="0.35">
      <c r="A13" s="35">
        <v>1.2</v>
      </c>
      <c r="B13" s="15" t="s">
        <v>21</v>
      </c>
      <c r="C13" s="35" t="s">
        <v>20</v>
      </c>
      <c r="D13" s="34">
        <v>562.1</v>
      </c>
      <c r="E13" s="21"/>
      <c r="F13" s="21">
        <f t="shared" si="0"/>
        <v>0</v>
      </c>
    </row>
    <row r="14" spans="1:6" x14ac:dyDescent="0.35">
      <c r="A14" s="33" t="s">
        <v>22</v>
      </c>
      <c r="B14" s="15" t="s">
        <v>23</v>
      </c>
      <c r="C14" s="35" t="s">
        <v>20</v>
      </c>
      <c r="D14" s="34">
        <v>562.1</v>
      </c>
      <c r="E14" s="21"/>
      <c r="F14" s="21">
        <f t="shared" si="0"/>
        <v>0</v>
      </c>
    </row>
    <row r="15" spans="1:6" ht="23.25" customHeight="1" x14ac:dyDescent="0.35">
      <c r="A15" s="33">
        <v>4.4000000000000004</v>
      </c>
      <c r="B15" s="15" t="s">
        <v>266</v>
      </c>
      <c r="C15" s="35" t="s">
        <v>41</v>
      </c>
      <c r="D15" s="34">
        <v>1</v>
      </c>
      <c r="E15" s="21"/>
      <c r="F15" s="34">
        <f t="shared" si="0"/>
        <v>0</v>
      </c>
    </row>
    <row r="16" spans="1:6" ht="26.25" customHeight="1" x14ac:dyDescent="0.35">
      <c r="A16" s="33">
        <v>4.5</v>
      </c>
      <c r="B16" s="15" t="s">
        <v>267</v>
      </c>
      <c r="C16" s="35" t="s">
        <v>41</v>
      </c>
      <c r="D16" s="34">
        <v>1</v>
      </c>
      <c r="E16" s="21"/>
      <c r="F16" s="34">
        <f t="shared" si="0"/>
        <v>0</v>
      </c>
    </row>
    <row r="17" spans="1:6" ht="26" x14ac:dyDescent="0.35">
      <c r="A17" s="33">
        <v>4.5999999999999996</v>
      </c>
      <c r="B17" s="15" t="s">
        <v>268</v>
      </c>
      <c r="C17" s="35" t="s">
        <v>41</v>
      </c>
      <c r="D17" s="34">
        <v>2</v>
      </c>
      <c r="E17" s="21"/>
      <c r="F17" s="34">
        <f t="shared" si="0"/>
        <v>0</v>
      </c>
    </row>
    <row r="18" spans="1:6" x14ac:dyDescent="0.35">
      <c r="A18" s="33">
        <v>4.7</v>
      </c>
      <c r="B18" s="15" t="s">
        <v>269</v>
      </c>
      <c r="C18" s="35" t="s">
        <v>41</v>
      </c>
      <c r="D18" s="34">
        <v>2</v>
      </c>
      <c r="E18" s="21"/>
      <c r="F18" s="34">
        <f t="shared" si="0"/>
        <v>0</v>
      </c>
    </row>
    <row r="19" spans="1:6" x14ac:dyDescent="0.35">
      <c r="A19" s="33">
        <v>4.8</v>
      </c>
      <c r="B19" s="15" t="s">
        <v>270</v>
      </c>
      <c r="C19" s="35" t="s">
        <v>41</v>
      </c>
      <c r="D19" s="34">
        <v>12</v>
      </c>
      <c r="E19" s="21"/>
      <c r="F19" s="34">
        <f t="shared" si="0"/>
        <v>0</v>
      </c>
    </row>
    <row r="20" spans="1:6" x14ac:dyDescent="0.35">
      <c r="A20" s="33">
        <v>4.9000000000000004</v>
      </c>
      <c r="B20" s="15" t="s">
        <v>271</v>
      </c>
      <c r="C20" s="35" t="s">
        <v>73</v>
      </c>
      <c r="D20" s="34">
        <v>21</v>
      </c>
      <c r="E20" s="21"/>
      <c r="F20" s="34">
        <f t="shared" si="0"/>
        <v>0</v>
      </c>
    </row>
    <row r="21" spans="1:6" x14ac:dyDescent="0.35">
      <c r="A21" s="145">
        <v>4.0999999999999996</v>
      </c>
      <c r="B21" s="3" t="s">
        <v>272</v>
      </c>
      <c r="C21" s="35" t="s">
        <v>10</v>
      </c>
      <c r="D21" s="34">
        <v>1</v>
      </c>
      <c r="E21" s="21"/>
      <c r="F21" s="34">
        <f t="shared" si="0"/>
        <v>0</v>
      </c>
    </row>
    <row r="22" spans="1:6" x14ac:dyDescent="0.35">
      <c r="A22" s="36">
        <v>2</v>
      </c>
      <c r="B22" s="37" t="s">
        <v>24</v>
      </c>
      <c r="C22" s="36"/>
      <c r="D22" s="38"/>
      <c r="E22" s="39"/>
      <c r="F22" s="39">
        <f t="shared" si="0"/>
        <v>0</v>
      </c>
    </row>
    <row r="23" spans="1:6" s="44" customFormat="1" x14ac:dyDescent="0.35">
      <c r="A23" s="40">
        <v>2.1</v>
      </c>
      <c r="B23" s="41" t="s">
        <v>25</v>
      </c>
      <c r="C23" s="40" t="s">
        <v>20</v>
      </c>
      <c r="D23" s="42">
        <v>170.9</v>
      </c>
      <c r="E23" s="43"/>
      <c r="F23" s="43"/>
    </row>
    <row r="24" spans="1:6" ht="38.25" customHeight="1" x14ac:dyDescent="0.35">
      <c r="A24" s="33">
        <v>2.2000000000000002</v>
      </c>
      <c r="B24" s="15" t="s">
        <v>26</v>
      </c>
      <c r="C24" s="35" t="s">
        <v>20</v>
      </c>
      <c r="D24" s="34">
        <v>170.9</v>
      </c>
      <c r="E24" s="21"/>
      <c r="F24" s="21">
        <f>E24*D24</f>
        <v>0</v>
      </c>
    </row>
    <row r="25" spans="1:6" ht="55" customHeight="1" x14ac:dyDescent="0.35">
      <c r="A25" s="33">
        <v>2.2999999999999998</v>
      </c>
      <c r="B25" s="15" t="s">
        <v>27</v>
      </c>
      <c r="C25" s="35" t="s">
        <v>20</v>
      </c>
      <c r="D25" s="34">
        <f>(13.7+9.3+6.6+11.7+12.35)*2.1*1.1</f>
        <v>123.93150000000001</v>
      </c>
      <c r="E25" s="21"/>
      <c r="F25" s="21"/>
    </row>
    <row r="26" spans="1:6" ht="58.5" customHeight="1" x14ac:dyDescent="0.35">
      <c r="A26" s="33">
        <v>2.4</v>
      </c>
      <c r="B26" s="45" t="s">
        <v>28</v>
      </c>
      <c r="C26" s="35" t="s">
        <v>20</v>
      </c>
      <c r="D26" s="34">
        <f>(5.28+4.23+2.19+6.17+5.99)*1.1</f>
        <v>26.246000000000002</v>
      </c>
      <c r="E26" s="21"/>
      <c r="F26" s="21"/>
    </row>
    <row r="27" spans="1:6" ht="68.25" customHeight="1" x14ac:dyDescent="0.35">
      <c r="A27" s="33">
        <v>2.4</v>
      </c>
      <c r="B27" s="45" t="s">
        <v>29</v>
      </c>
      <c r="C27" s="35" t="s">
        <v>20</v>
      </c>
      <c r="D27" s="34">
        <f>1.5*1.4</f>
        <v>2.0999999999999996</v>
      </c>
      <c r="E27" s="21"/>
      <c r="F27" s="21"/>
    </row>
    <row r="28" spans="1:6" s="11" customFormat="1" ht="26" x14ac:dyDescent="0.35">
      <c r="A28" s="46">
        <v>3</v>
      </c>
      <c r="B28" s="37" t="s">
        <v>30</v>
      </c>
      <c r="C28" s="27"/>
      <c r="D28" s="47"/>
      <c r="E28" s="32"/>
      <c r="F28" s="39"/>
    </row>
    <row r="29" spans="1:6" x14ac:dyDescent="0.35">
      <c r="A29" s="33" t="s">
        <v>31</v>
      </c>
      <c r="B29" s="15" t="s">
        <v>32</v>
      </c>
      <c r="C29" s="35" t="s">
        <v>20</v>
      </c>
      <c r="D29" s="34">
        <v>354.46</v>
      </c>
      <c r="E29" s="21"/>
      <c r="F29" s="21">
        <f>E29*D29</f>
        <v>0</v>
      </c>
    </row>
    <row r="30" spans="1:6" ht="26" x14ac:dyDescent="0.35">
      <c r="A30" s="33" t="s">
        <v>33</v>
      </c>
      <c r="B30" s="15" t="s">
        <v>34</v>
      </c>
      <c r="C30" s="35" t="s">
        <v>20</v>
      </c>
      <c r="D30" s="20">
        <v>103</v>
      </c>
      <c r="E30" s="48"/>
      <c r="F30" s="21">
        <f>E30*D30</f>
        <v>0</v>
      </c>
    </row>
    <row r="31" spans="1:6" ht="26" x14ac:dyDescent="0.35">
      <c r="A31" s="33" t="s">
        <v>35</v>
      </c>
      <c r="B31" s="15" t="s">
        <v>36</v>
      </c>
      <c r="C31" s="35" t="s">
        <v>20</v>
      </c>
      <c r="D31" s="34">
        <v>251.46</v>
      </c>
      <c r="E31" s="21"/>
      <c r="F31" s="21">
        <f>E31*D31</f>
        <v>0</v>
      </c>
    </row>
    <row r="32" spans="1:6" ht="15" customHeight="1" x14ac:dyDescent="0.35">
      <c r="A32" s="33" t="s">
        <v>37</v>
      </c>
      <c r="B32" s="15" t="s">
        <v>38</v>
      </c>
      <c r="C32" s="35" t="s">
        <v>20</v>
      </c>
      <c r="D32" s="34">
        <v>103</v>
      </c>
      <c r="E32" s="21"/>
      <c r="F32" s="21">
        <f>E32*D32</f>
        <v>0</v>
      </c>
    </row>
    <row r="33" spans="1:10" s="11" customFormat="1" x14ac:dyDescent="0.35">
      <c r="A33" s="27">
        <v>4</v>
      </c>
      <c r="B33" s="37" t="s">
        <v>39</v>
      </c>
      <c r="C33" s="27"/>
      <c r="D33" s="47"/>
      <c r="E33" s="32"/>
      <c r="F33" s="39"/>
    </row>
    <row r="34" spans="1:10" x14ac:dyDescent="0.35">
      <c r="A34" s="33">
        <v>4.0999999999999996</v>
      </c>
      <c r="B34" s="15" t="s">
        <v>40</v>
      </c>
      <c r="C34" s="35" t="s">
        <v>41</v>
      </c>
      <c r="D34" s="34">
        <v>5</v>
      </c>
      <c r="E34" s="21"/>
      <c r="F34" s="21">
        <f>E34*D34</f>
        <v>0</v>
      </c>
    </row>
    <row r="35" spans="1:10" x14ac:dyDescent="0.35">
      <c r="A35" s="33">
        <v>4.2</v>
      </c>
      <c r="B35" s="15" t="s">
        <v>42</v>
      </c>
      <c r="C35" s="35" t="s">
        <v>41</v>
      </c>
      <c r="D35" s="34">
        <v>5</v>
      </c>
      <c r="E35" s="21"/>
      <c r="F35" s="21">
        <f>E35*D35</f>
        <v>0</v>
      </c>
    </row>
    <row r="36" spans="1:10" x14ac:dyDescent="0.35">
      <c r="A36" s="33">
        <v>4.3</v>
      </c>
      <c r="B36" s="15" t="s">
        <v>43</v>
      </c>
      <c r="C36" s="35" t="s">
        <v>41</v>
      </c>
      <c r="D36" s="34">
        <v>2</v>
      </c>
      <c r="E36" s="21"/>
      <c r="F36" s="21">
        <f>E36*D36</f>
        <v>0</v>
      </c>
    </row>
    <row r="37" spans="1:10" x14ac:dyDescent="0.35">
      <c r="A37" s="36">
        <v>5</v>
      </c>
      <c r="B37" s="37" t="s">
        <v>44</v>
      </c>
      <c r="C37" s="36"/>
      <c r="D37" s="38"/>
      <c r="E37" s="39"/>
      <c r="F37" s="39"/>
    </row>
    <row r="38" spans="1:10" ht="72.650000000000006" customHeight="1" x14ac:dyDescent="0.35">
      <c r="A38" s="49">
        <v>5.0999999999999996</v>
      </c>
      <c r="B38" s="50" t="s">
        <v>45</v>
      </c>
      <c r="C38" s="49" t="s">
        <v>12</v>
      </c>
      <c r="D38" s="51">
        <v>1</v>
      </c>
      <c r="E38" s="52"/>
      <c r="F38" s="52"/>
    </row>
    <row r="39" spans="1:10" ht="48.75" customHeight="1" x14ac:dyDescent="0.35">
      <c r="A39" s="49">
        <v>5.2</v>
      </c>
      <c r="B39" s="53" t="s">
        <v>46</v>
      </c>
      <c r="C39" s="49" t="s">
        <v>47</v>
      </c>
      <c r="D39" s="51">
        <v>2</v>
      </c>
      <c r="E39" s="52"/>
      <c r="F39" s="52"/>
    </row>
    <row r="40" spans="1:10" x14ac:dyDescent="0.35">
      <c r="A40" s="33">
        <v>5.3</v>
      </c>
      <c r="B40" s="15" t="s">
        <v>48</v>
      </c>
      <c r="C40" s="35" t="s">
        <v>41</v>
      </c>
      <c r="D40" s="34">
        <v>1</v>
      </c>
      <c r="E40" s="21"/>
      <c r="F40" s="21">
        <f>E40*D40</f>
        <v>0</v>
      </c>
    </row>
    <row r="41" spans="1:10" ht="44.25" customHeight="1" x14ac:dyDescent="0.35">
      <c r="A41" s="33">
        <v>5.4</v>
      </c>
      <c r="B41" s="15" t="s">
        <v>49</v>
      </c>
      <c r="C41" s="35" t="s">
        <v>41</v>
      </c>
      <c r="D41" s="34">
        <v>1</v>
      </c>
      <c r="E41" s="21"/>
      <c r="F41" s="21"/>
    </row>
    <row r="42" spans="1:10" x14ac:dyDescent="0.35">
      <c r="A42" s="33">
        <v>5.5</v>
      </c>
      <c r="B42" s="15" t="s">
        <v>50</v>
      </c>
      <c r="C42" s="35" t="s">
        <v>41</v>
      </c>
      <c r="D42" s="34">
        <v>1</v>
      </c>
      <c r="E42" s="21"/>
      <c r="F42" s="21">
        <f>E42*D42</f>
        <v>0</v>
      </c>
    </row>
    <row r="43" spans="1:10" x14ac:dyDescent="0.35">
      <c r="A43" s="33">
        <v>5.6</v>
      </c>
      <c r="B43" s="15" t="s">
        <v>51</v>
      </c>
      <c r="C43" s="35" t="s">
        <v>20</v>
      </c>
      <c r="D43" s="20">
        <v>4.2</v>
      </c>
      <c r="E43" s="48"/>
      <c r="F43" s="21">
        <f>E43*D43</f>
        <v>0</v>
      </c>
    </row>
    <row r="44" spans="1:10" x14ac:dyDescent="0.35">
      <c r="A44" s="33">
        <v>5.7</v>
      </c>
      <c r="B44" s="15" t="s">
        <v>52</v>
      </c>
      <c r="C44" s="35" t="s">
        <v>41</v>
      </c>
      <c r="D44" s="34">
        <v>5</v>
      </c>
      <c r="E44" s="21"/>
      <c r="F44" s="21">
        <f>E44*D44</f>
        <v>0</v>
      </c>
      <c r="J44" s="11"/>
    </row>
    <row r="45" spans="1:10" s="11" customFormat="1" x14ac:dyDescent="0.35">
      <c r="A45" s="46">
        <v>6</v>
      </c>
      <c r="B45" s="37" t="s">
        <v>53</v>
      </c>
      <c r="C45" s="27"/>
      <c r="D45" s="47"/>
      <c r="E45" s="32"/>
      <c r="F45" s="39"/>
    </row>
    <row r="46" spans="1:10" x14ac:dyDescent="0.35">
      <c r="A46" s="33">
        <v>6.1</v>
      </c>
      <c r="B46" s="15" t="s">
        <v>54</v>
      </c>
      <c r="C46" s="35" t="s">
        <v>41</v>
      </c>
      <c r="D46" s="34">
        <v>1</v>
      </c>
      <c r="E46" s="21"/>
      <c r="F46" s="21">
        <f>E46*D46</f>
        <v>0</v>
      </c>
      <c r="J46" s="11"/>
    </row>
    <row r="47" spans="1:10" x14ac:dyDescent="0.35">
      <c r="A47" s="33">
        <f>A46+0.1</f>
        <v>6.1999999999999993</v>
      </c>
      <c r="B47" s="15" t="s">
        <v>55</v>
      </c>
      <c r="C47" s="35" t="s">
        <v>41</v>
      </c>
      <c r="D47" s="34">
        <v>1</v>
      </c>
      <c r="E47" s="21"/>
      <c r="F47" s="21">
        <f>E47*D47</f>
        <v>0</v>
      </c>
    </row>
    <row r="48" spans="1:10" x14ac:dyDescent="0.35">
      <c r="A48" s="33">
        <f>A47+0.1</f>
        <v>6.2999999999999989</v>
      </c>
      <c r="B48" s="15" t="s">
        <v>56</v>
      </c>
      <c r="C48" s="35" t="s">
        <v>41</v>
      </c>
      <c r="D48" s="34">
        <v>1</v>
      </c>
      <c r="E48" s="21"/>
      <c r="F48" s="21">
        <f>E48*D48</f>
        <v>0</v>
      </c>
    </row>
    <row r="49" spans="1:10" ht="39" x14ac:dyDescent="0.35">
      <c r="A49" s="33">
        <f t="shared" ref="A49:A50" si="1">A48+0.1</f>
        <v>6.3999999999999986</v>
      </c>
      <c r="B49" s="15" t="s">
        <v>57</v>
      </c>
      <c r="C49" s="35" t="s">
        <v>12</v>
      </c>
      <c r="D49" s="34">
        <v>1</v>
      </c>
      <c r="E49" s="21"/>
      <c r="F49" s="21"/>
    </row>
    <row r="50" spans="1:10" ht="28" customHeight="1" x14ac:dyDescent="0.35">
      <c r="A50" s="33">
        <f t="shared" si="1"/>
        <v>6.4999999999999982</v>
      </c>
      <c r="B50" s="15" t="s">
        <v>58</v>
      </c>
      <c r="C50" s="35" t="s">
        <v>12</v>
      </c>
      <c r="D50" s="34">
        <v>1</v>
      </c>
      <c r="E50" s="21"/>
      <c r="F50" s="21"/>
    </row>
    <row r="51" spans="1:10" s="11" customFormat="1" x14ac:dyDescent="0.35">
      <c r="A51" s="12"/>
      <c r="B51" s="54" t="s">
        <v>59</v>
      </c>
      <c r="C51" s="12"/>
      <c r="D51" s="55"/>
      <c r="E51" s="13"/>
      <c r="F51" s="13">
        <f>SUM(F12:F48)</f>
        <v>0</v>
      </c>
      <c r="J51" s="2"/>
    </row>
    <row r="52" spans="1:10" s="11" customFormat="1" x14ac:dyDescent="0.35">
      <c r="A52" s="56"/>
      <c r="B52" s="57"/>
      <c r="C52" s="56"/>
      <c r="D52" s="58"/>
      <c r="E52" s="59"/>
      <c r="F52" s="59"/>
      <c r="J52" s="2"/>
    </row>
    <row r="53" spans="1:10" s="11" customFormat="1" ht="14.5" x14ac:dyDescent="0.35">
      <c r="A53" s="12" t="s">
        <v>60</v>
      </c>
      <c r="B53" s="147" t="s">
        <v>61</v>
      </c>
      <c r="C53" s="139"/>
      <c r="D53" s="139"/>
      <c r="E53" s="140"/>
      <c r="F53" s="13"/>
      <c r="J53" s="2"/>
    </row>
    <row r="54" spans="1:10" s="11" customFormat="1" x14ac:dyDescent="0.35">
      <c r="A54" s="27">
        <v>1</v>
      </c>
      <c r="B54" s="28" t="s">
        <v>17</v>
      </c>
      <c r="C54" s="29"/>
      <c r="D54" s="30"/>
      <c r="E54" s="31"/>
      <c r="F54" s="32"/>
      <c r="J54" s="2"/>
    </row>
    <row r="55" spans="1:10" x14ac:dyDescent="0.35">
      <c r="A55" s="35">
        <v>1.1000000000000001</v>
      </c>
      <c r="B55" s="15" t="s">
        <v>62</v>
      </c>
      <c r="C55" s="35" t="s">
        <v>20</v>
      </c>
      <c r="D55" s="34">
        <v>11.8</v>
      </c>
      <c r="E55" s="21"/>
      <c r="F55" s="21">
        <f>E55*D55</f>
        <v>0</v>
      </c>
      <c r="G55" s="11"/>
    </row>
    <row r="56" spans="1:10" x14ac:dyDescent="0.35">
      <c r="A56" s="35">
        <f>A55+0.1</f>
        <v>1.2000000000000002</v>
      </c>
      <c r="B56" s="15" t="s">
        <v>21</v>
      </c>
      <c r="C56" s="35" t="s">
        <v>20</v>
      </c>
      <c r="D56" s="34">
        <v>585.28</v>
      </c>
      <c r="E56" s="21"/>
      <c r="F56" s="21">
        <f>E56*D56</f>
        <v>0</v>
      </c>
    </row>
    <row r="57" spans="1:10" x14ac:dyDescent="0.35">
      <c r="A57" s="35">
        <f>A56+0.1</f>
        <v>1.3000000000000003</v>
      </c>
      <c r="B57" s="15" t="s">
        <v>63</v>
      </c>
      <c r="C57" s="35" t="s">
        <v>20</v>
      </c>
      <c r="D57" s="34">
        <v>585.28</v>
      </c>
      <c r="E57" s="21"/>
      <c r="F57" s="21">
        <f>E57*D57</f>
        <v>0</v>
      </c>
    </row>
    <row r="58" spans="1:10" s="11" customFormat="1" x14ac:dyDescent="0.35">
      <c r="A58" s="27">
        <v>2</v>
      </c>
      <c r="B58" s="37" t="s">
        <v>24</v>
      </c>
      <c r="C58" s="27"/>
      <c r="D58" s="47"/>
      <c r="E58" s="32"/>
      <c r="F58" s="39">
        <f>E58*D58</f>
        <v>0</v>
      </c>
    </row>
    <row r="59" spans="1:10" x14ac:dyDescent="0.35">
      <c r="A59" s="35">
        <v>2.1</v>
      </c>
      <c r="B59" s="41" t="s">
        <v>25</v>
      </c>
      <c r="C59" s="40" t="s">
        <v>20</v>
      </c>
      <c r="D59" s="60">
        <v>73.150000000000006</v>
      </c>
      <c r="E59" s="61"/>
      <c r="F59" s="61"/>
    </row>
    <row r="60" spans="1:10" x14ac:dyDescent="0.35">
      <c r="A60" s="35">
        <v>2.2000000000000002</v>
      </c>
      <c r="B60" s="15" t="s">
        <v>64</v>
      </c>
      <c r="C60" s="35" t="s">
        <v>20</v>
      </c>
      <c r="D60" s="34">
        <v>73.150000000000006</v>
      </c>
      <c r="E60" s="21"/>
      <c r="F60" s="21">
        <f>E60*D60</f>
        <v>0</v>
      </c>
    </row>
    <row r="61" spans="1:10" ht="55" customHeight="1" x14ac:dyDescent="0.35">
      <c r="A61" s="35">
        <v>2.2999999999999998</v>
      </c>
      <c r="B61" s="15" t="s">
        <v>27</v>
      </c>
      <c r="C61" s="35" t="s">
        <v>20</v>
      </c>
      <c r="D61" s="34">
        <f>(13.7+9.3+6.6+11.7+12.35)*2.1*1.1</f>
        <v>123.93150000000001</v>
      </c>
      <c r="E61" s="21"/>
      <c r="F61" s="21"/>
    </row>
    <row r="62" spans="1:10" ht="58.5" customHeight="1" x14ac:dyDescent="0.35">
      <c r="A62" s="35">
        <v>2.4</v>
      </c>
      <c r="B62" s="45" t="s">
        <v>28</v>
      </c>
      <c r="C62" s="35" t="s">
        <v>20</v>
      </c>
      <c r="D62" s="34">
        <f>(5.28+4.23+2.19+6.17+5.99)*1.1</f>
        <v>26.246000000000002</v>
      </c>
      <c r="E62" s="21"/>
      <c r="F62" s="21"/>
    </row>
    <row r="63" spans="1:10" s="11" customFormat="1" ht="26" x14ac:dyDescent="0.35">
      <c r="A63" s="27">
        <v>3</v>
      </c>
      <c r="B63" s="37" t="s">
        <v>30</v>
      </c>
      <c r="C63" s="27"/>
      <c r="D63" s="47"/>
      <c r="E63" s="32"/>
      <c r="F63" s="39"/>
    </row>
    <row r="64" spans="1:10" x14ac:dyDescent="0.35">
      <c r="A64" s="35">
        <v>3.1</v>
      </c>
      <c r="B64" s="15" t="s">
        <v>65</v>
      </c>
      <c r="C64" s="35" t="s">
        <v>20</v>
      </c>
      <c r="D64" s="34">
        <v>354.46</v>
      </c>
      <c r="E64" s="21"/>
      <c r="F64" s="21">
        <f>E64*D64</f>
        <v>0</v>
      </c>
    </row>
    <row r="65" spans="1:10" s="64" customFormat="1" ht="26" x14ac:dyDescent="0.35">
      <c r="A65" s="1">
        <v>3.2</v>
      </c>
      <c r="B65" s="45" t="s">
        <v>66</v>
      </c>
      <c r="C65" s="1" t="s">
        <v>20</v>
      </c>
      <c r="D65" s="62">
        <v>354.46</v>
      </c>
      <c r="E65" s="63"/>
      <c r="F65" s="21">
        <f>E65*D65</f>
        <v>0</v>
      </c>
    </row>
    <row r="66" spans="1:10" s="11" customFormat="1" x14ac:dyDescent="0.35">
      <c r="A66" s="27">
        <v>4</v>
      </c>
      <c r="B66" s="37" t="s">
        <v>39</v>
      </c>
      <c r="C66" s="27"/>
      <c r="D66" s="47"/>
      <c r="E66" s="32"/>
      <c r="F66" s="39"/>
    </row>
    <row r="67" spans="1:10" x14ac:dyDescent="0.35">
      <c r="A67" s="35">
        <v>4.0999999999999996</v>
      </c>
      <c r="B67" s="15" t="s">
        <v>67</v>
      </c>
      <c r="C67" s="35" t="s">
        <v>41</v>
      </c>
      <c r="D67" s="34">
        <v>4</v>
      </c>
      <c r="E67" s="65"/>
      <c r="F67" s="21">
        <f t="shared" ref="F67:F77" si="2">E67*D67</f>
        <v>0</v>
      </c>
    </row>
    <row r="68" spans="1:10" x14ac:dyDescent="0.35">
      <c r="A68" s="35">
        <f t="shared" ref="A68:A76" si="3">A67+0.1</f>
        <v>4.1999999999999993</v>
      </c>
      <c r="B68" s="15" t="s">
        <v>68</v>
      </c>
      <c r="C68" s="35" t="s">
        <v>41</v>
      </c>
      <c r="D68" s="34">
        <v>4</v>
      </c>
      <c r="E68" s="65"/>
      <c r="F68" s="21">
        <f t="shared" si="2"/>
        <v>0</v>
      </c>
    </row>
    <row r="69" spans="1:10" x14ac:dyDescent="0.35">
      <c r="A69" s="35"/>
      <c r="B69" s="15" t="s">
        <v>273</v>
      </c>
      <c r="C69" s="35" t="s">
        <v>41</v>
      </c>
      <c r="D69" s="34">
        <v>5</v>
      </c>
      <c r="E69" s="65"/>
      <c r="F69" s="21">
        <f t="shared" si="2"/>
        <v>0</v>
      </c>
    </row>
    <row r="70" spans="1:10" s="11" customFormat="1" x14ac:dyDescent="0.35">
      <c r="A70" s="35">
        <f>A68+0.1</f>
        <v>4.2999999999999989</v>
      </c>
      <c r="B70" s="15" t="s">
        <v>40</v>
      </c>
      <c r="C70" s="35" t="s">
        <v>41</v>
      </c>
      <c r="D70" s="34">
        <v>24</v>
      </c>
      <c r="E70" s="65"/>
      <c r="F70" s="21">
        <f t="shared" si="2"/>
        <v>0</v>
      </c>
      <c r="J70" s="2"/>
    </row>
    <row r="71" spans="1:10" s="11" customFormat="1" x14ac:dyDescent="0.35">
      <c r="A71" s="35">
        <f t="shared" si="3"/>
        <v>4.3999999999999986</v>
      </c>
      <c r="B71" s="15" t="s">
        <v>42</v>
      </c>
      <c r="C71" s="35" t="s">
        <v>41</v>
      </c>
      <c r="D71" s="34">
        <v>22</v>
      </c>
      <c r="E71" s="65"/>
      <c r="F71" s="21">
        <f t="shared" si="2"/>
        <v>0</v>
      </c>
    </row>
    <row r="72" spans="1:10" s="11" customFormat="1" x14ac:dyDescent="0.35">
      <c r="A72" s="35">
        <f t="shared" si="3"/>
        <v>4.4999999999999982</v>
      </c>
      <c r="B72" s="15" t="s">
        <v>69</v>
      </c>
      <c r="C72" s="35" t="s">
        <v>41</v>
      </c>
      <c r="D72" s="34">
        <v>16</v>
      </c>
      <c r="E72" s="65"/>
      <c r="F72" s="21">
        <f t="shared" si="2"/>
        <v>0</v>
      </c>
    </row>
    <row r="73" spans="1:10" s="11" customFormat="1" x14ac:dyDescent="0.35">
      <c r="A73" s="35">
        <f t="shared" si="3"/>
        <v>4.5999999999999979</v>
      </c>
      <c r="B73" s="15" t="s">
        <v>70</v>
      </c>
      <c r="C73" s="35" t="s">
        <v>41</v>
      </c>
      <c r="D73" s="34">
        <v>2</v>
      </c>
      <c r="E73" s="65"/>
      <c r="F73" s="21">
        <f t="shared" si="2"/>
        <v>0</v>
      </c>
    </row>
    <row r="74" spans="1:10" s="11" customFormat="1" x14ac:dyDescent="0.35">
      <c r="A74" s="35">
        <f t="shared" si="3"/>
        <v>4.6999999999999975</v>
      </c>
      <c r="B74" s="15" t="s">
        <v>71</v>
      </c>
      <c r="C74" s="35" t="s">
        <v>41</v>
      </c>
      <c r="D74" s="34">
        <v>10</v>
      </c>
      <c r="E74" s="65"/>
      <c r="F74" s="21">
        <f t="shared" si="2"/>
        <v>0</v>
      </c>
    </row>
    <row r="75" spans="1:10" s="11" customFormat="1" x14ac:dyDescent="0.35">
      <c r="A75" s="35">
        <f t="shared" si="3"/>
        <v>4.7999999999999972</v>
      </c>
      <c r="B75" s="15" t="s">
        <v>72</v>
      </c>
      <c r="C75" s="35" t="s">
        <v>73</v>
      </c>
      <c r="D75" s="34">
        <v>8</v>
      </c>
      <c r="E75" s="65"/>
      <c r="F75" s="21">
        <f t="shared" si="2"/>
        <v>0</v>
      </c>
    </row>
    <row r="76" spans="1:10" s="11" customFormat="1" x14ac:dyDescent="0.35">
      <c r="A76" s="35">
        <f t="shared" si="3"/>
        <v>4.8999999999999968</v>
      </c>
      <c r="B76" s="15" t="s">
        <v>263</v>
      </c>
      <c r="C76" s="35" t="s">
        <v>73</v>
      </c>
      <c r="D76" s="34">
        <v>9</v>
      </c>
      <c r="E76" s="65"/>
      <c r="F76" s="21">
        <f t="shared" si="2"/>
        <v>0</v>
      </c>
    </row>
    <row r="77" spans="1:10" s="11" customFormat="1" x14ac:dyDescent="0.35">
      <c r="A77" s="33" t="s">
        <v>75</v>
      </c>
      <c r="B77" s="15" t="s">
        <v>76</v>
      </c>
      <c r="C77" s="35" t="s">
        <v>73</v>
      </c>
      <c r="D77" s="34">
        <v>12</v>
      </c>
      <c r="E77" s="65"/>
      <c r="F77" s="21">
        <f t="shared" si="2"/>
        <v>0</v>
      </c>
    </row>
    <row r="78" spans="1:10" s="11" customFormat="1" x14ac:dyDescent="0.35">
      <c r="A78" s="33" t="s">
        <v>77</v>
      </c>
      <c r="B78" s="15" t="s">
        <v>78</v>
      </c>
      <c r="C78" s="35" t="s">
        <v>10</v>
      </c>
      <c r="D78" s="34">
        <v>1</v>
      </c>
      <c r="E78" s="146"/>
      <c r="F78" s="61"/>
    </row>
    <row r="79" spans="1:10" s="11" customFormat="1" x14ac:dyDescent="0.35">
      <c r="A79" s="27">
        <v>5</v>
      </c>
      <c r="B79" s="37" t="s">
        <v>44</v>
      </c>
      <c r="C79" s="27"/>
      <c r="D79" s="47"/>
      <c r="E79" s="32"/>
      <c r="F79" s="39"/>
    </row>
    <row r="80" spans="1:10" s="11" customFormat="1" x14ac:dyDescent="0.35">
      <c r="A80" s="35">
        <v>5.0999999999999996</v>
      </c>
      <c r="B80" s="15" t="s">
        <v>52</v>
      </c>
      <c r="C80" s="35" t="s">
        <v>41</v>
      </c>
      <c r="D80" s="34">
        <v>5</v>
      </c>
      <c r="E80" s="21"/>
      <c r="F80" s="21">
        <f>E80*D80</f>
        <v>0</v>
      </c>
    </row>
    <row r="81" spans="1:7" s="11" customFormat="1" x14ac:dyDescent="0.35">
      <c r="A81" s="35">
        <f>A80+0.1</f>
        <v>5.1999999999999993</v>
      </c>
      <c r="B81" s="15" t="s">
        <v>79</v>
      </c>
      <c r="C81" s="35" t="s">
        <v>41</v>
      </c>
      <c r="D81" s="34">
        <v>3</v>
      </c>
      <c r="E81" s="21"/>
      <c r="F81" s="21">
        <f>E81*D81</f>
        <v>0</v>
      </c>
    </row>
    <row r="82" spans="1:7" s="11" customFormat="1" x14ac:dyDescent="0.35">
      <c r="A82" s="35">
        <f>A81+0.1</f>
        <v>5.2999999999999989</v>
      </c>
      <c r="B82" s="15" t="s">
        <v>80</v>
      </c>
      <c r="C82" s="35" t="s">
        <v>41</v>
      </c>
      <c r="D82" s="34">
        <v>1</v>
      </c>
      <c r="E82" s="21"/>
      <c r="F82" s="21">
        <f>E82*D82</f>
        <v>0</v>
      </c>
    </row>
    <row r="83" spans="1:7" s="11" customFormat="1" x14ac:dyDescent="0.35">
      <c r="A83" s="35">
        <f>A82+0.1</f>
        <v>5.3999999999999986</v>
      </c>
      <c r="B83" s="15" t="s">
        <v>81</v>
      </c>
      <c r="C83" s="35" t="s">
        <v>41</v>
      </c>
      <c r="D83" s="34">
        <v>2</v>
      </c>
      <c r="E83" s="21"/>
      <c r="F83" s="21">
        <f>E83*D83</f>
        <v>0</v>
      </c>
    </row>
    <row r="84" spans="1:7" x14ac:dyDescent="0.35">
      <c r="A84" s="35">
        <f>A83+0.1</f>
        <v>5.4999999999999982</v>
      </c>
      <c r="B84" s="15" t="s">
        <v>82</v>
      </c>
      <c r="C84" s="35" t="s">
        <v>20</v>
      </c>
      <c r="D84" s="34">
        <v>5.19</v>
      </c>
      <c r="E84" s="21"/>
      <c r="F84" s="21">
        <f>E84*D84</f>
        <v>0</v>
      </c>
    </row>
    <row r="85" spans="1:7" x14ac:dyDescent="0.35">
      <c r="A85" s="27">
        <v>6</v>
      </c>
      <c r="B85" s="37" t="s">
        <v>83</v>
      </c>
      <c r="C85" s="27"/>
      <c r="D85" s="47"/>
      <c r="E85" s="32"/>
      <c r="F85" s="39"/>
    </row>
    <row r="86" spans="1:7" x14ac:dyDescent="0.35">
      <c r="A86" s="35">
        <v>6.1</v>
      </c>
      <c r="B86" s="15" t="s">
        <v>84</v>
      </c>
      <c r="C86" s="35" t="s">
        <v>41</v>
      </c>
      <c r="D86" s="34">
        <v>1</v>
      </c>
      <c r="E86" s="21"/>
      <c r="F86" s="21">
        <f>E86*D86</f>
        <v>0</v>
      </c>
    </row>
    <row r="87" spans="1:7" x14ac:dyDescent="0.35">
      <c r="A87" s="35">
        <f>0.1+A86</f>
        <v>6.1999999999999993</v>
      </c>
      <c r="B87" s="15" t="s">
        <v>85</v>
      </c>
      <c r="C87" s="35" t="s">
        <v>41</v>
      </c>
      <c r="D87" s="34">
        <v>1</v>
      </c>
      <c r="E87" s="21"/>
      <c r="F87" s="21">
        <f>E87*D87</f>
        <v>0</v>
      </c>
    </row>
    <row r="88" spans="1:7" x14ac:dyDescent="0.35">
      <c r="A88" s="35">
        <f>0.1+A87</f>
        <v>6.2999999999999989</v>
      </c>
      <c r="B88" s="15" t="s">
        <v>56</v>
      </c>
      <c r="C88" s="35" t="s">
        <v>41</v>
      </c>
      <c r="D88" s="34">
        <v>1</v>
      </c>
      <c r="E88" s="21"/>
      <c r="F88" s="21">
        <f>E88*D88</f>
        <v>0</v>
      </c>
    </row>
    <row r="89" spans="1:7" s="11" customFormat="1" x14ac:dyDescent="0.35">
      <c r="A89" s="35"/>
      <c r="B89" s="15"/>
      <c r="C89" s="35"/>
      <c r="D89" s="34"/>
      <c r="E89" s="21"/>
      <c r="F89" s="21"/>
      <c r="G89" s="2"/>
    </row>
    <row r="90" spans="1:7" s="11" customFormat="1" x14ac:dyDescent="0.35">
      <c r="A90" s="66"/>
      <c r="B90" s="54" t="s">
        <v>86</v>
      </c>
      <c r="C90" s="12"/>
      <c r="D90" s="55"/>
      <c r="E90" s="13"/>
      <c r="F90" s="13">
        <f>SUM(F56:F88)</f>
        <v>0</v>
      </c>
      <c r="G90" s="2"/>
    </row>
    <row r="91" spans="1:7" x14ac:dyDescent="0.35">
      <c r="A91" s="35"/>
      <c r="B91" s="57"/>
      <c r="C91" s="56"/>
      <c r="D91" s="67"/>
      <c r="E91" s="65"/>
      <c r="F91" s="65"/>
    </row>
    <row r="92" spans="1:7" ht="14.5" x14ac:dyDescent="0.35">
      <c r="A92" s="12" t="s">
        <v>87</v>
      </c>
      <c r="B92" s="147" t="s">
        <v>88</v>
      </c>
      <c r="C92" s="139"/>
      <c r="D92" s="139"/>
      <c r="E92" s="140"/>
      <c r="F92" s="13"/>
    </row>
    <row r="93" spans="1:7" x14ac:dyDescent="0.35">
      <c r="A93" s="27">
        <v>1</v>
      </c>
      <c r="B93" s="28" t="s">
        <v>17</v>
      </c>
      <c r="C93" s="29"/>
      <c r="D93" s="30"/>
      <c r="E93" s="31"/>
      <c r="F93" s="32"/>
    </row>
    <row r="94" spans="1:7" x14ac:dyDescent="0.35">
      <c r="A94" s="35">
        <v>1.1000000000000001</v>
      </c>
      <c r="B94" s="15" t="s">
        <v>62</v>
      </c>
      <c r="C94" s="35" t="s">
        <v>20</v>
      </c>
      <c r="D94" s="34">
        <v>30</v>
      </c>
      <c r="E94" s="21"/>
      <c r="F94" s="21">
        <f>E94*D94</f>
        <v>0</v>
      </c>
    </row>
    <row r="95" spans="1:7" x14ac:dyDescent="0.35">
      <c r="A95" s="35">
        <f>A94+0.1</f>
        <v>1.2000000000000002</v>
      </c>
      <c r="B95" s="15" t="s">
        <v>21</v>
      </c>
      <c r="C95" s="35" t="s">
        <v>20</v>
      </c>
      <c r="D95" s="34">
        <v>585.28</v>
      </c>
      <c r="E95" s="21"/>
      <c r="F95" s="21">
        <f>E95*D95</f>
        <v>0</v>
      </c>
    </row>
    <row r="96" spans="1:7" s="11" customFormat="1" x14ac:dyDescent="0.35">
      <c r="A96" s="35">
        <f>A95+0.1</f>
        <v>1.3000000000000003</v>
      </c>
      <c r="B96" s="15" t="s">
        <v>63</v>
      </c>
      <c r="C96" s="35" t="s">
        <v>20</v>
      </c>
      <c r="D96" s="34">
        <v>585.28</v>
      </c>
      <c r="E96" s="21"/>
      <c r="F96" s="21">
        <f>E96*D96</f>
        <v>0</v>
      </c>
    </row>
    <row r="97" spans="1:7" s="44" customFormat="1" x14ac:dyDescent="0.35">
      <c r="A97" s="27">
        <v>2</v>
      </c>
      <c r="B97" s="37" t="s">
        <v>24</v>
      </c>
      <c r="C97" s="27"/>
      <c r="D97" s="47"/>
      <c r="E97" s="32"/>
      <c r="F97" s="39"/>
    </row>
    <row r="98" spans="1:7" ht="12.5" customHeight="1" x14ac:dyDescent="0.35">
      <c r="A98" s="40">
        <v>2.1</v>
      </c>
      <c r="B98" s="41" t="s">
        <v>25</v>
      </c>
      <c r="C98" s="40" t="s">
        <v>20</v>
      </c>
      <c r="D98" s="42">
        <v>176.12</v>
      </c>
      <c r="E98" s="43"/>
      <c r="F98" s="43"/>
    </row>
    <row r="99" spans="1:7" ht="12.5" customHeight="1" x14ac:dyDescent="0.35">
      <c r="A99" s="35">
        <v>2.2000000000000002</v>
      </c>
      <c r="B99" s="15" t="s">
        <v>64</v>
      </c>
      <c r="C99" s="35" t="s">
        <v>20</v>
      </c>
      <c r="D99" s="34">
        <v>176.12</v>
      </c>
      <c r="E99" s="21"/>
      <c r="F99" s="21">
        <f>E99*D99</f>
        <v>0</v>
      </c>
    </row>
    <row r="100" spans="1:7" ht="44" customHeight="1" x14ac:dyDescent="0.35">
      <c r="A100" s="35">
        <v>2.2999999999999998</v>
      </c>
      <c r="B100" s="15" t="s">
        <v>264</v>
      </c>
      <c r="C100" s="35" t="s">
        <v>20</v>
      </c>
      <c r="D100" s="34">
        <f>(13.7+9.3+6.6+11.7+12.35)*2.1*1.1</f>
        <v>123.93150000000001</v>
      </c>
      <c r="E100" s="21"/>
      <c r="F100" s="21"/>
    </row>
    <row r="101" spans="1:7" s="11" customFormat="1" ht="25.5" customHeight="1" x14ac:dyDescent="0.35">
      <c r="A101" s="35">
        <v>2.4</v>
      </c>
      <c r="B101" s="45" t="s">
        <v>28</v>
      </c>
      <c r="C101" s="35" t="s">
        <v>20</v>
      </c>
      <c r="D101" s="34">
        <f>(5.28+4.23+2.19+6.17+5.99)*1.1</f>
        <v>26.246000000000002</v>
      </c>
      <c r="E101" s="21"/>
      <c r="F101" s="21"/>
    </row>
    <row r="102" spans="1:7" s="11" customFormat="1" ht="26" x14ac:dyDescent="0.35">
      <c r="A102" s="27">
        <v>3</v>
      </c>
      <c r="B102" s="37" t="s">
        <v>30</v>
      </c>
      <c r="C102" s="27"/>
      <c r="D102" s="47"/>
      <c r="E102" s="32"/>
      <c r="F102" s="39"/>
      <c r="G102" s="2"/>
    </row>
    <row r="103" spans="1:7" s="11" customFormat="1" ht="30" customHeight="1" x14ac:dyDescent="0.35">
      <c r="A103" s="35">
        <v>3.1</v>
      </c>
      <c r="B103" s="15" t="s">
        <v>65</v>
      </c>
      <c r="C103" s="35" t="s">
        <v>20</v>
      </c>
      <c r="D103" s="34">
        <v>354.46</v>
      </c>
      <c r="E103" s="21"/>
      <c r="F103" s="21">
        <f>E103*D103</f>
        <v>0</v>
      </c>
    </row>
    <row r="104" spans="1:7" ht="26" x14ac:dyDescent="0.35">
      <c r="A104" s="35">
        <f>A103+0.1</f>
        <v>3.2</v>
      </c>
      <c r="B104" s="45" t="s">
        <v>66</v>
      </c>
      <c r="C104" s="1" t="s">
        <v>20</v>
      </c>
      <c r="D104" s="62">
        <v>354.46</v>
      </c>
      <c r="E104" s="21"/>
      <c r="F104" s="21">
        <f>E104*D104</f>
        <v>0</v>
      </c>
    </row>
    <row r="105" spans="1:7" x14ac:dyDescent="0.35">
      <c r="A105" s="27">
        <v>4</v>
      </c>
      <c r="B105" s="37" t="s">
        <v>39</v>
      </c>
      <c r="C105" s="27"/>
      <c r="D105" s="47"/>
      <c r="E105" s="32"/>
      <c r="F105" s="39"/>
    </row>
    <row r="106" spans="1:7" x14ac:dyDescent="0.35">
      <c r="A106" s="35">
        <v>4.0999999999999996</v>
      </c>
      <c r="B106" s="15" t="s">
        <v>67</v>
      </c>
      <c r="C106" s="35" t="s">
        <v>41</v>
      </c>
      <c r="D106" s="34">
        <v>1</v>
      </c>
      <c r="E106" s="21"/>
      <c r="F106" s="21">
        <f t="shared" ref="F106:F115" si="4">E106*D106</f>
        <v>0</v>
      </c>
    </row>
    <row r="107" spans="1:7" x14ac:dyDescent="0.35">
      <c r="A107" s="35">
        <f>A106+0.1</f>
        <v>4.1999999999999993</v>
      </c>
      <c r="B107" s="15" t="s">
        <v>68</v>
      </c>
      <c r="C107" s="35" t="s">
        <v>41</v>
      </c>
      <c r="D107" s="34">
        <v>1</v>
      </c>
      <c r="E107" s="21"/>
      <c r="F107" s="21">
        <f t="shared" si="4"/>
        <v>0</v>
      </c>
    </row>
    <row r="108" spans="1:7" x14ac:dyDescent="0.35">
      <c r="A108" s="35">
        <f>A107+0.1</f>
        <v>4.2999999999999989</v>
      </c>
      <c r="B108" s="15" t="s">
        <v>40</v>
      </c>
      <c r="C108" s="35" t="s">
        <v>41</v>
      </c>
      <c r="D108" s="34">
        <v>2</v>
      </c>
      <c r="E108" s="21"/>
      <c r="F108" s="21">
        <f t="shared" si="4"/>
        <v>0</v>
      </c>
    </row>
    <row r="109" spans="1:7" x14ac:dyDescent="0.35">
      <c r="A109" s="35">
        <f>A108+0.1</f>
        <v>4.3999999999999986</v>
      </c>
      <c r="B109" s="15" t="s">
        <v>42</v>
      </c>
      <c r="C109" s="35" t="s">
        <v>41</v>
      </c>
      <c r="D109" s="34">
        <v>2</v>
      </c>
      <c r="E109" s="21"/>
      <c r="F109" s="21">
        <f t="shared" si="4"/>
        <v>0</v>
      </c>
    </row>
    <row r="110" spans="1:7" x14ac:dyDescent="0.35">
      <c r="A110" s="35">
        <f>A109+0.1</f>
        <v>4.4999999999999982</v>
      </c>
      <c r="B110" s="15" t="s">
        <v>70</v>
      </c>
      <c r="C110" s="35" t="s">
        <v>41</v>
      </c>
      <c r="D110" s="34">
        <v>2</v>
      </c>
      <c r="E110" s="21"/>
      <c r="F110" s="21">
        <f t="shared" si="4"/>
        <v>0</v>
      </c>
      <c r="G110" s="11"/>
    </row>
    <row r="111" spans="1:7" s="11" customFormat="1" x14ac:dyDescent="0.35">
      <c r="A111" s="35">
        <f>A110+0.1</f>
        <v>4.5999999999999979</v>
      </c>
      <c r="B111" s="15" t="s">
        <v>90</v>
      </c>
      <c r="C111" s="35" t="s">
        <v>41</v>
      </c>
      <c r="D111" s="34">
        <v>14</v>
      </c>
      <c r="E111" s="21"/>
      <c r="F111" s="21">
        <f t="shared" si="4"/>
        <v>0</v>
      </c>
    </row>
    <row r="112" spans="1:7" s="11" customFormat="1" x14ac:dyDescent="0.35">
      <c r="A112" s="35">
        <f t="shared" ref="A112:A114" si="5">A111+0.1</f>
        <v>4.6999999999999975</v>
      </c>
      <c r="B112" s="15" t="s">
        <v>72</v>
      </c>
      <c r="C112" s="35" t="s">
        <v>73</v>
      </c>
      <c r="D112" s="34">
        <v>8</v>
      </c>
      <c r="E112" s="65"/>
      <c r="F112" s="21">
        <f t="shared" si="4"/>
        <v>0</v>
      </c>
    </row>
    <row r="113" spans="1:7" s="11" customFormat="1" x14ac:dyDescent="0.35">
      <c r="A113" s="35">
        <f t="shared" si="5"/>
        <v>4.7999999999999972</v>
      </c>
      <c r="B113" s="15" t="s">
        <v>74</v>
      </c>
      <c r="C113" s="35" t="s">
        <v>73</v>
      </c>
      <c r="D113" s="34">
        <v>9</v>
      </c>
      <c r="E113" s="65"/>
      <c r="F113" s="21">
        <f t="shared" si="4"/>
        <v>0</v>
      </c>
    </row>
    <row r="114" spans="1:7" s="11" customFormat="1" x14ac:dyDescent="0.35">
      <c r="A114" s="35">
        <f t="shared" si="5"/>
        <v>4.8999999999999968</v>
      </c>
      <c r="B114" s="15" t="s">
        <v>76</v>
      </c>
      <c r="C114" s="35" t="s">
        <v>73</v>
      </c>
      <c r="D114" s="34">
        <v>12</v>
      </c>
      <c r="E114" s="65"/>
      <c r="F114" s="21">
        <f t="shared" si="4"/>
        <v>0</v>
      </c>
    </row>
    <row r="115" spans="1:7" x14ac:dyDescent="0.35">
      <c r="A115" s="33" t="s">
        <v>75</v>
      </c>
      <c r="B115" s="15" t="s">
        <v>78</v>
      </c>
      <c r="C115" s="35" t="s">
        <v>10</v>
      </c>
      <c r="D115" s="34">
        <v>1</v>
      </c>
      <c r="E115" s="65"/>
      <c r="F115" s="21">
        <f t="shared" si="4"/>
        <v>0</v>
      </c>
      <c r="G115" s="11"/>
    </row>
    <row r="116" spans="1:7" s="11" customFormat="1" x14ac:dyDescent="0.35">
      <c r="A116" s="27">
        <v>5</v>
      </c>
      <c r="B116" s="37" t="s">
        <v>44</v>
      </c>
      <c r="C116" s="27"/>
      <c r="D116" s="47"/>
      <c r="E116" s="32"/>
      <c r="F116" s="39"/>
    </row>
    <row r="117" spans="1:7" x14ac:dyDescent="0.35">
      <c r="A117" s="35">
        <v>5.0999999999999996</v>
      </c>
      <c r="B117" s="15" t="s">
        <v>52</v>
      </c>
      <c r="C117" s="35" t="s">
        <v>41</v>
      </c>
      <c r="D117" s="34">
        <v>6</v>
      </c>
      <c r="E117" s="21"/>
      <c r="F117" s="21">
        <f>E117*D117</f>
        <v>0</v>
      </c>
      <c r="G117" s="11"/>
    </row>
    <row r="118" spans="1:7" x14ac:dyDescent="0.35">
      <c r="A118" s="35">
        <f>A117+0.1</f>
        <v>5.1999999999999993</v>
      </c>
      <c r="B118" s="15" t="s">
        <v>79</v>
      </c>
      <c r="C118" s="35" t="s">
        <v>41</v>
      </c>
      <c r="D118" s="34">
        <v>3</v>
      </c>
      <c r="E118" s="21"/>
      <c r="F118" s="21">
        <f>E118*D118</f>
        <v>0</v>
      </c>
      <c r="G118" s="11"/>
    </row>
    <row r="119" spans="1:7" x14ac:dyDescent="0.35">
      <c r="A119" s="35">
        <f>A118+0.1</f>
        <v>5.2999999999999989</v>
      </c>
      <c r="B119" s="15" t="s">
        <v>80</v>
      </c>
      <c r="C119" s="35" t="s">
        <v>41</v>
      </c>
      <c r="D119" s="34">
        <v>1</v>
      </c>
      <c r="E119" s="21"/>
      <c r="F119" s="21">
        <f>E119*D119</f>
        <v>0</v>
      </c>
    </row>
    <row r="120" spans="1:7" x14ac:dyDescent="0.35">
      <c r="A120" s="35">
        <f>A119+0.1</f>
        <v>5.3999999999999986</v>
      </c>
      <c r="B120" s="15" t="s">
        <v>91</v>
      </c>
      <c r="C120" s="35" t="s">
        <v>41</v>
      </c>
      <c r="D120" s="34">
        <v>3</v>
      </c>
      <c r="E120" s="21"/>
      <c r="F120" s="21">
        <f>E120*D120</f>
        <v>0</v>
      </c>
    </row>
    <row r="121" spans="1:7" x14ac:dyDescent="0.35">
      <c r="A121" s="35">
        <f>A120+0.1</f>
        <v>5.4999999999999982</v>
      </c>
      <c r="B121" s="15" t="s">
        <v>51</v>
      </c>
      <c r="C121" s="35" t="s">
        <v>20</v>
      </c>
      <c r="D121" s="34">
        <v>5.19</v>
      </c>
      <c r="E121" s="21"/>
      <c r="F121" s="21">
        <f>E121*D121</f>
        <v>0</v>
      </c>
    </row>
    <row r="122" spans="1:7" x14ac:dyDescent="0.35">
      <c r="A122" s="27">
        <v>6</v>
      </c>
      <c r="B122" s="37" t="s">
        <v>83</v>
      </c>
      <c r="C122" s="27"/>
      <c r="D122" s="47"/>
      <c r="E122" s="32"/>
      <c r="F122" s="39"/>
    </row>
    <row r="123" spans="1:7" x14ac:dyDescent="0.35">
      <c r="A123" s="35">
        <v>6.1</v>
      </c>
      <c r="B123" s="15" t="s">
        <v>54</v>
      </c>
      <c r="C123" s="35" t="s">
        <v>41</v>
      </c>
      <c r="D123" s="34">
        <v>2</v>
      </c>
      <c r="E123" s="21"/>
      <c r="F123" s="21">
        <f>E123*D123</f>
        <v>0</v>
      </c>
    </row>
    <row r="124" spans="1:7" x14ac:dyDescent="0.35">
      <c r="A124" s="35">
        <v>6.2</v>
      </c>
      <c r="B124" s="15" t="s">
        <v>56</v>
      </c>
      <c r="C124" s="35" t="s">
        <v>41</v>
      </c>
      <c r="D124" s="34">
        <v>1</v>
      </c>
      <c r="E124" s="21"/>
      <c r="F124" s="21">
        <f>E124*D124</f>
        <v>0</v>
      </c>
    </row>
    <row r="125" spans="1:7" s="11" customFormat="1" x14ac:dyDescent="0.35">
      <c r="A125" s="35"/>
      <c r="B125" s="15"/>
      <c r="C125" s="35"/>
      <c r="D125" s="34"/>
      <c r="E125" s="21"/>
      <c r="F125" s="21"/>
    </row>
    <row r="126" spans="1:7" s="11" customFormat="1" x14ac:dyDescent="0.35">
      <c r="A126" s="12"/>
      <c r="B126" s="54" t="s">
        <v>92</v>
      </c>
      <c r="C126" s="12"/>
      <c r="D126" s="55"/>
      <c r="E126" s="13"/>
      <c r="F126" s="13">
        <f>SUM(F94:F124)</f>
        <v>0</v>
      </c>
    </row>
    <row r="127" spans="1:7" x14ac:dyDescent="0.35">
      <c r="A127" s="56"/>
      <c r="B127" s="57"/>
      <c r="C127" s="56"/>
      <c r="D127" s="67"/>
      <c r="E127" s="65"/>
      <c r="F127" s="65"/>
    </row>
    <row r="128" spans="1:7" ht="14.5" x14ac:dyDescent="0.35">
      <c r="A128" s="12" t="s">
        <v>93</v>
      </c>
      <c r="B128" s="147" t="s">
        <v>94</v>
      </c>
      <c r="C128" s="139"/>
      <c r="D128" s="139"/>
      <c r="E128" s="140"/>
      <c r="F128" s="13"/>
    </row>
    <row r="129" spans="1:6" x14ac:dyDescent="0.35">
      <c r="A129" s="27">
        <v>1</v>
      </c>
      <c r="B129" s="28" t="s">
        <v>17</v>
      </c>
      <c r="C129" s="29"/>
      <c r="D129" s="30"/>
      <c r="E129" s="31"/>
      <c r="F129" s="32"/>
    </row>
    <row r="130" spans="1:6" x14ac:dyDescent="0.35">
      <c r="A130" s="35">
        <v>1.1000000000000001</v>
      </c>
      <c r="B130" s="15" t="s">
        <v>89</v>
      </c>
      <c r="C130" s="35" t="s">
        <v>20</v>
      </c>
      <c r="D130" s="34">
        <v>33.9</v>
      </c>
      <c r="E130" s="21"/>
      <c r="F130" s="21">
        <f>E130*D130</f>
        <v>0</v>
      </c>
    </row>
    <row r="131" spans="1:6" x14ac:dyDescent="0.35">
      <c r="A131" s="35">
        <f>A130+0.1</f>
        <v>1.2000000000000002</v>
      </c>
      <c r="B131" s="15" t="s">
        <v>21</v>
      </c>
      <c r="C131" s="35" t="s">
        <v>20</v>
      </c>
      <c r="D131" s="34">
        <v>585.28</v>
      </c>
      <c r="E131" s="21"/>
      <c r="F131" s="21">
        <f>E131*D131</f>
        <v>0</v>
      </c>
    </row>
    <row r="132" spans="1:6" s="11" customFormat="1" x14ac:dyDescent="0.35">
      <c r="A132" s="35">
        <f>A131+0.1</f>
        <v>1.3000000000000003</v>
      </c>
      <c r="B132" s="15" t="s">
        <v>63</v>
      </c>
      <c r="C132" s="35" t="s">
        <v>20</v>
      </c>
      <c r="D132" s="34">
        <v>585.28</v>
      </c>
      <c r="E132" s="21"/>
      <c r="F132" s="21">
        <f>E132*D132</f>
        <v>0</v>
      </c>
    </row>
    <row r="133" spans="1:6" s="44" customFormat="1" x14ac:dyDescent="0.35">
      <c r="A133" s="27">
        <v>2</v>
      </c>
      <c r="B133" s="37" t="s">
        <v>24</v>
      </c>
      <c r="C133" s="27"/>
      <c r="D133" s="47"/>
      <c r="E133" s="32"/>
      <c r="F133" s="39"/>
    </row>
    <row r="134" spans="1:6" ht="14" customHeight="1" x14ac:dyDescent="0.35">
      <c r="A134" s="40">
        <v>2.1</v>
      </c>
      <c r="B134" s="41" t="s">
        <v>25</v>
      </c>
      <c r="C134" s="40" t="s">
        <v>20</v>
      </c>
      <c r="D134" s="42">
        <v>134.54</v>
      </c>
      <c r="E134" s="43"/>
      <c r="F134" s="43"/>
    </row>
    <row r="135" spans="1:6" ht="14" customHeight="1" x14ac:dyDescent="0.35">
      <c r="A135" s="35">
        <v>2.2000000000000002</v>
      </c>
      <c r="B135" s="15" t="s">
        <v>64</v>
      </c>
      <c r="C135" s="35" t="s">
        <v>20</v>
      </c>
      <c r="D135" s="34">
        <v>134.54</v>
      </c>
      <c r="E135" s="21"/>
      <c r="F135" s="21">
        <f>E135*D135</f>
        <v>0</v>
      </c>
    </row>
    <row r="136" spans="1:6" ht="58.5" customHeight="1" x14ac:dyDescent="0.35">
      <c r="A136" s="33">
        <v>2.2999999999999998</v>
      </c>
      <c r="B136" s="15" t="s">
        <v>27</v>
      </c>
      <c r="C136" s="35" t="s">
        <v>20</v>
      </c>
      <c r="D136" s="34">
        <f>(13.7+9.3+6.6+11.7+12.35)*2.1*1.1</f>
        <v>123.93150000000001</v>
      </c>
      <c r="E136" s="21"/>
      <c r="F136" s="21"/>
    </row>
    <row r="137" spans="1:6" s="11" customFormat="1" ht="24.65" customHeight="1" x14ac:dyDescent="0.35">
      <c r="A137" s="33">
        <v>2.4</v>
      </c>
      <c r="B137" s="45" t="s">
        <v>28</v>
      </c>
      <c r="C137" s="35" t="s">
        <v>20</v>
      </c>
      <c r="D137" s="34">
        <f>(5.28+4.23+2.19+6.17+5.99)*1.1</f>
        <v>26.246000000000002</v>
      </c>
      <c r="E137" s="21"/>
      <c r="F137" s="21"/>
    </row>
    <row r="138" spans="1:6" ht="26" x14ac:dyDescent="0.35">
      <c r="A138" s="27">
        <v>3</v>
      </c>
      <c r="B138" s="37" t="s">
        <v>30</v>
      </c>
      <c r="C138" s="27"/>
      <c r="D138" s="47"/>
      <c r="E138" s="32"/>
      <c r="F138" s="39"/>
    </row>
    <row r="139" spans="1:6" s="11" customFormat="1" x14ac:dyDescent="0.35">
      <c r="A139" s="35">
        <v>3.1</v>
      </c>
      <c r="B139" s="15" t="s">
        <v>65</v>
      </c>
      <c r="C139" s="35" t="s">
        <v>20</v>
      </c>
      <c r="D139" s="34">
        <v>354.46</v>
      </c>
      <c r="E139" s="21"/>
      <c r="F139" s="21">
        <f>E139*D139</f>
        <v>0</v>
      </c>
    </row>
    <row r="140" spans="1:6" ht="30.75" customHeight="1" x14ac:dyDescent="0.35">
      <c r="A140" s="35">
        <f>A139+0.1</f>
        <v>3.2</v>
      </c>
      <c r="B140" s="15" t="s">
        <v>95</v>
      </c>
      <c r="C140" s="35" t="s">
        <v>20</v>
      </c>
      <c r="D140" s="34">
        <v>103</v>
      </c>
      <c r="E140" s="21"/>
      <c r="F140" s="21">
        <f>E140*D140</f>
        <v>0</v>
      </c>
    </row>
    <row r="141" spans="1:6" ht="26" x14ac:dyDescent="0.35">
      <c r="A141" s="35">
        <f>A140+0.1</f>
        <v>3.3000000000000003</v>
      </c>
      <c r="B141" s="15" t="s">
        <v>66</v>
      </c>
      <c r="C141" s="35" t="s">
        <v>20</v>
      </c>
      <c r="D141" s="34">
        <v>251.46</v>
      </c>
      <c r="E141" s="21"/>
      <c r="F141" s="21">
        <f>E141*D141</f>
        <v>0</v>
      </c>
    </row>
    <row r="142" spans="1:6" s="11" customFormat="1" x14ac:dyDescent="0.35">
      <c r="A142" s="35">
        <f>A141+0.1</f>
        <v>3.4000000000000004</v>
      </c>
      <c r="B142" s="15" t="s">
        <v>274</v>
      </c>
      <c r="C142" s="35" t="s">
        <v>20</v>
      </c>
      <c r="D142" s="34">
        <v>103</v>
      </c>
      <c r="E142" s="21"/>
      <c r="F142" s="21">
        <f>E142*D142</f>
        <v>0</v>
      </c>
    </row>
    <row r="143" spans="1:6" s="11" customFormat="1" x14ac:dyDescent="0.35">
      <c r="A143" s="27">
        <v>4</v>
      </c>
      <c r="B143" s="37" t="s">
        <v>39</v>
      </c>
      <c r="C143" s="27"/>
      <c r="D143" s="47"/>
      <c r="E143" s="32"/>
      <c r="F143" s="39"/>
    </row>
    <row r="144" spans="1:6" s="11" customFormat="1" x14ac:dyDescent="0.35">
      <c r="A144" s="35">
        <v>4.0999999999999996</v>
      </c>
      <c r="B144" s="15" t="s">
        <v>40</v>
      </c>
      <c r="C144" s="35" t="s">
        <v>41</v>
      </c>
      <c r="D144" s="34">
        <v>2</v>
      </c>
      <c r="E144" s="65"/>
      <c r="F144" s="21">
        <f t="shared" ref="F144:F149" si="6">E144*D144</f>
        <v>0</v>
      </c>
    </row>
    <row r="145" spans="1:6" x14ac:dyDescent="0.35">
      <c r="A145" s="35">
        <f>A144+0.1</f>
        <v>4.1999999999999993</v>
      </c>
      <c r="B145" s="15" t="s">
        <v>42</v>
      </c>
      <c r="C145" s="35" t="s">
        <v>41</v>
      </c>
      <c r="D145" s="34">
        <v>2</v>
      </c>
      <c r="E145" s="65"/>
      <c r="F145" s="21">
        <f t="shared" si="6"/>
        <v>0</v>
      </c>
    </row>
    <row r="146" spans="1:6" x14ac:dyDescent="0.35">
      <c r="A146" s="35">
        <f>A145+0.1</f>
        <v>4.2999999999999989</v>
      </c>
      <c r="B146" s="15" t="s">
        <v>70</v>
      </c>
      <c r="C146" s="35" t="s">
        <v>41</v>
      </c>
      <c r="D146" s="34">
        <v>1</v>
      </c>
      <c r="E146" s="21"/>
      <c r="F146" s="21">
        <f t="shared" si="6"/>
        <v>0</v>
      </c>
    </row>
    <row r="147" spans="1:6" x14ac:dyDescent="0.35">
      <c r="A147" s="35">
        <f>A146+0.1</f>
        <v>4.3999999999999986</v>
      </c>
      <c r="B147" s="15" t="s">
        <v>90</v>
      </c>
      <c r="C147" s="35" t="s">
        <v>41</v>
      </c>
      <c r="D147" s="34">
        <v>3</v>
      </c>
      <c r="E147" s="21"/>
      <c r="F147" s="21">
        <f t="shared" si="6"/>
        <v>0</v>
      </c>
    </row>
    <row r="148" spans="1:6" x14ac:dyDescent="0.35">
      <c r="A148" s="35">
        <f>A147+0.1</f>
        <v>4.4999999999999982</v>
      </c>
      <c r="B148" s="15" t="s">
        <v>96</v>
      </c>
      <c r="C148" s="35" t="s">
        <v>41</v>
      </c>
      <c r="D148" s="34">
        <v>1</v>
      </c>
      <c r="E148" s="21"/>
      <c r="F148" s="21">
        <f t="shared" si="6"/>
        <v>0</v>
      </c>
    </row>
    <row r="149" spans="1:6" s="11" customFormat="1" x14ac:dyDescent="0.35">
      <c r="A149" s="35">
        <f>A148+0.1</f>
        <v>4.5999999999999979</v>
      </c>
      <c r="B149" s="15" t="s">
        <v>97</v>
      </c>
      <c r="C149" s="35" t="s">
        <v>41</v>
      </c>
      <c r="D149" s="34">
        <v>2</v>
      </c>
      <c r="E149" s="21"/>
      <c r="F149" s="21">
        <f t="shared" si="6"/>
        <v>0</v>
      </c>
    </row>
    <row r="150" spans="1:6" x14ac:dyDescent="0.35">
      <c r="A150" s="27">
        <v>5</v>
      </c>
      <c r="B150" s="37" t="s">
        <v>44</v>
      </c>
      <c r="C150" s="27"/>
      <c r="D150" s="47"/>
      <c r="E150" s="32"/>
      <c r="F150" s="39"/>
    </row>
    <row r="151" spans="1:6" x14ac:dyDescent="0.35">
      <c r="A151" s="35">
        <v>5.0999999999999996</v>
      </c>
      <c r="B151" s="15" t="s">
        <v>52</v>
      </c>
      <c r="C151" s="35" t="s">
        <v>41</v>
      </c>
      <c r="D151" s="34">
        <v>4</v>
      </c>
      <c r="E151" s="21"/>
      <c r="F151" s="21">
        <f>E151*D151</f>
        <v>0</v>
      </c>
    </row>
    <row r="152" spans="1:6" x14ac:dyDescent="0.35">
      <c r="A152" s="35">
        <f>A151+0.1</f>
        <v>5.1999999999999993</v>
      </c>
      <c r="B152" s="15" t="s">
        <v>98</v>
      </c>
      <c r="C152" s="35" t="s">
        <v>41</v>
      </c>
      <c r="D152" s="34">
        <v>2</v>
      </c>
      <c r="E152" s="21"/>
      <c r="F152" s="21">
        <f>E152*D152</f>
        <v>0</v>
      </c>
    </row>
    <row r="153" spans="1:6" x14ac:dyDescent="0.35">
      <c r="A153" s="35">
        <f>A152+0.1</f>
        <v>5.2999999999999989</v>
      </c>
      <c r="B153" s="15" t="s">
        <v>79</v>
      </c>
      <c r="C153" s="35" t="s">
        <v>41</v>
      </c>
      <c r="D153" s="34">
        <v>4</v>
      </c>
      <c r="E153" s="21"/>
      <c r="F153" s="21">
        <f>E153*D153</f>
        <v>0</v>
      </c>
    </row>
    <row r="154" spans="1:6" x14ac:dyDescent="0.35">
      <c r="A154" s="35">
        <f>A153+0.1</f>
        <v>5.3999999999999986</v>
      </c>
      <c r="B154" s="15" t="s">
        <v>80</v>
      </c>
      <c r="C154" s="35" t="s">
        <v>41</v>
      </c>
      <c r="D154" s="34">
        <v>1</v>
      </c>
      <c r="E154" s="21"/>
      <c r="F154" s="21">
        <f>E154*D154</f>
        <v>0</v>
      </c>
    </row>
    <row r="155" spans="1:6" x14ac:dyDescent="0.35">
      <c r="A155" s="35">
        <f>A154+0.1</f>
        <v>5.4999999999999982</v>
      </c>
      <c r="B155" s="15" t="s">
        <v>51</v>
      </c>
      <c r="C155" s="35" t="s">
        <v>20</v>
      </c>
      <c r="D155" s="34">
        <v>5.19</v>
      </c>
      <c r="E155" s="21"/>
      <c r="F155" s="21">
        <f>E155*D155</f>
        <v>0</v>
      </c>
    </row>
    <row r="156" spans="1:6" x14ac:dyDescent="0.35">
      <c r="A156" s="27">
        <v>6</v>
      </c>
      <c r="B156" s="37" t="s">
        <v>83</v>
      </c>
      <c r="C156" s="27"/>
      <c r="D156" s="47"/>
      <c r="E156" s="32"/>
      <c r="F156" s="39"/>
    </row>
    <row r="157" spans="1:6" x14ac:dyDescent="0.35">
      <c r="A157" s="35">
        <v>6.1</v>
      </c>
      <c r="B157" s="15" t="s">
        <v>99</v>
      </c>
      <c r="C157" s="35" t="s">
        <v>41</v>
      </c>
      <c r="D157" s="34">
        <v>2</v>
      </c>
      <c r="E157" s="21"/>
      <c r="F157" s="21">
        <f>E157*D157</f>
        <v>0</v>
      </c>
    </row>
    <row r="158" spans="1:6" x14ac:dyDescent="0.35">
      <c r="A158" s="35"/>
      <c r="B158" s="15"/>
      <c r="C158" s="35"/>
      <c r="D158" s="34"/>
      <c r="E158" s="21"/>
      <c r="F158" s="21"/>
    </row>
    <row r="159" spans="1:6" x14ac:dyDescent="0.35">
      <c r="A159" s="12"/>
      <c r="B159" s="54" t="s">
        <v>100</v>
      </c>
      <c r="C159" s="12"/>
      <c r="D159" s="55"/>
      <c r="E159" s="13"/>
      <c r="F159" s="13">
        <f>SUM(F130:F157)</f>
        <v>0</v>
      </c>
    </row>
    <row r="160" spans="1:6" x14ac:dyDescent="0.35">
      <c r="A160" s="56"/>
      <c r="B160" s="57"/>
      <c r="C160" s="56"/>
      <c r="D160" s="67"/>
      <c r="E160" s="65"/>
      <c r="F160" s="65"/>
    </row>
    <row r="161" spans="1:6" s="68" customFormat="1" ht="14.5" x14ac:dyDescent="0.35">
      <c r="A161" s="12" t="s">
        <v>101</v>
      </c>
      <c r="B161" s="147" t="s">
        <v>102</v>
      </c>
      <c r="C161" s="139"/>
      <c r="D161" s="139"/>
      <c r="E161" s="140"/>
      <c r="F161" s="13"/>
    </row>
    <row r="162" spans="1:6" x14ac:dyDescent="0.35">
      <c r="A162" s="27">
        <v>1</v>
      </c>
      <c r="B162" s="28" t="s">
        <v>17</v>
      </c>
      <c r="C162" s="29"/>
      <c r="D162" s="30"/>
      <c r="E162" s="31"/>
      <c r="F162" s="32"/>
    </row>
    <row r="163" spans="1:6" x14ac:dyDescent="0.35">
      <c r="A163" s="35">
        <v>1.1000000000000001</v>
      </c>
      <c r="B163" s="15" t="s">
        <v>89</v>
      </c>
      <c r="C163" s="35" t="s">
        <v>20</v>
      </c>
      <c r="D163" s="34">
        <v>39.299999999999997</v>
      </c>
      <c r="E163" s="21"/>
      <c r="F163" s="21">
        <f>E163*D163</f>
        <v>0</v>
      </c>
    </row>
    <row r="164" spans="1:6" x14ac:dyDescent="0.35">
      <c r="A164" s="35">
        <f>1.1+0.1</f>
        <v>1.2000000000000002</v>
      </c>
      <c r="B164" s="15" t="s">
        <v>21</v>
      </c>
      <c r="C164" s="35" t="s">
        <v>20</v>
      </c>
      <c r="D164" s="34">
        <v>585.28</v>
      </c>
      <c r="E164" s="21"/>
      <c r="F164" s="21">
        <f>E164*D164</f>
        <v>0</v>
      </c>
    </row>
    <row r="165" spans="1:6" s="11" customFormat="1" x14ac:dyDescent="0.35">
      <c r="A165" s="35">
        <f>1.1+0.1</f>
        <v>1.2000000000000002</v>
      </c>
      <c r="B165" s="15" t="s">
        <v>63</v>
      </c>
      <c r="C165" s="35" t="s">
        <v>20</v>
      </c>
      <c r="D165" s="34">
        <v>585.28</v>
      </c>
      <c r="E165" s="21"/>
      <c r="F165" s="21">
        <f>E165*D165</f>
        <v>0</v>
      </c>
    </row>
    <row r="166" spans="1:6" s="44" customFormat="1" x14ac:dyDescent="0.35">
      <c r="A166" s="27">
        <v>2</v>
      </c>
      <c r="B166" s="37" t="s">
        <v>24</v>
      </c>
      <c r="C166" s="27"/>
      <c r="D166" s="47"/>
      <c r="E166" s="32"/>
      <c r="F166" s="39"/>
    </row>
    <row r="167" spans="1:6" x14ac:dyDescent="0.35">
      <c r="A167" s="40">
        <v>2.1</v>
      </c>
      <c r="B167" s="41" t="s">
        <v>25</v>
      </c>
      <c r="C167" s="40" t="s">
        <v>20</v>
      </c>
      <c r="D167" s="42">
        <f>97.33*2+18.03+10.95+4.05+8.35</f>
        <v>236.04</v>
      </c>
      <c r="E167" s="43"/>
      <c r="F167" s="43"/>
    </row>
    <row r="168" spans="1:6" ht="12" customHeight="1" x14ac:dyDescent="0.35">
      <c r="A168" s="35">
        <v>2.2000000000000002</v>
      </c>
      <c r="B168" s="15" t="s">
        <v>64</v>
      </c>
      <c r="C168" s="35" t="s">
        <v>20</v>
      </c>
      <c r="D168" s="42">
        <f>97.33*2+18.03+10.95+4.05+8.35</f>
        <v>236.04</v>
      </c>
      <c r="E168" s="21"/>
      <c r="F168" s="21">
        <f>E168*D168</f>
        <v>0</v>
      </c>
    </row>
    <row r="169" spans="1:6" ht="51" customHeight="1" x14ac:dyDescent="0.35">
      <c r="A169" s="33">
        <v>2.2999999999999998</v>
      </c>
      <c r="B169" s="15" t="s">
        <v>27</v>
      </c>
      <c r="C169" s="35" t="s">
        <v>20</v>
      </c>
      <c r="D169" s="34">
        <f>(13.7+9.3+6.6+11.7+12.35)*2.1*1.1</f>
        <v>123.93150000000001</v>
      </c>
      <c r="E169" s="21"/>
      <c r="F169" s="21"/>
    </row>
    <row r="170" spans="1:6" s="11" customFormat="1" ht="30" customHeight="1" x14ac:dyDescent="0.35">
      <c r="A170" s="33">
        <v>2.4</v>
      </c>
      <c r="B170" s="45" t="s">
        <v>28</v>
      </c>
      <c r="C170" s="35" t="s">
        <v>20</v>
      </c>
      <c r="D170" s="34">
        <f>(5.28+4.23+2.19+6.17+5.99)*1.1</f>
        <v>26.246000000000002</v>
      </c>
      <c r="E170" s="21"/>
      <c r="F170" s="21"/>
    </row>
    <row r="171" spans="1:6" ht="26" x14ac:dyDescent="0.35">
      <c r="A171" s="27">
        <v>3</v>
      </c>
      <c r="B171" s="37" t="s">
        <v>30</v>
      </c>
      <c r="C171" s="27"/>
      <c r="D171" s="47"/>
      <c r="E171" s="32"/>
      <c r="F171" s="39"/>
    </row>
    <row r="172" spans="1:6" ht="26.5" customHeight="1" x14ac:dyDescent="0.35">
      <c r="A172" s="35">
        <v>3.1</v>
      </c>
      <c r="B172" s="15" t="s">
        <v>65</v>
      </c>
      <c r="C172" s="35" t="s">
        <v>20</v>
      </c>
      <c r="D172" s="34">
        <v>354.46</v>
      </c>
      <c r="E172" s="21"/>
      <c r="F172" s="21">
        <f>E172*D172</f>
        <v>0</v>
      </c>
    </row>
    <row r="173" spans="1:6" ht="26" x14ac:dyDescent="0.35">
      <c r="A173" s="35">
        <f>A172+0.1</f>
        <v>3.2</v>
      </c>
      <c r="B173" s="15" t="s">
        <v>103</v>
      </c>
      <c r="C173" s="35" t="s">
        <v>20</v>
      </c>
      <c r="D173" s="34">
        <v>354.46</v>
      </c>
      <c r="E173" s="21"/>
      <c r="F173" s="21">
        <f>E173*D173</f>
        <v>0</v>
      </c>
    </row>
    <row r="174" spans="1:6" s="11" customFormat="1" x14ac:dyDescent="0.35">
      <c r="A174" s="35">
        <f>A173+0.1</f>
        <v>3.3000000000000003</v>
      </c>
      <c r="B174" s="15" t="s">
        <v>274</v>
      </c>
      <c r="C174" s="35" t="s">
        <v>20</v>
      </c>
      <c r="D174" s="34">
        <v>354.46</v>
      </c>
      <c r="E174" s="21"/>
      <c r="F174" s="21">
        <f>E174*D174</f>
        <v>0</v>
      </c>
    </row>
    <row r="175" spans="1:6" x14ac:dyDescent="0.35">
      <c r="A175" s="27">
        <v>4</v>
      </c>
      <c r="B175" s="37" t="s">
        <v>39</v>
      </c>
      <c r="C175" s="27"/>
      <c r="D175" s="47"/>
      <c r="E175" s="32"/>
      <c r="F175" s="39"/>
    </row>
    <row r="176" spans="1:6" x14ac:dyDescent="0.35">
      <c r="A176" s="35">
        <v>4.0999999999999996</v>
      </c>
      <c r="B176" s="15" t="s">
        <v>40</v>
      </c>
      <c r="C176" s="35" t="s">
        <v>41</v>
      </c>
      <c r="D176" s="34">
        <v>1</v>
      </c>
      <c r="E176" s="21"/>
      <c r="F176" s="21">
        <f>E176*D176</f>
        <v>0</v>
      </c>
    </row>
    <row r="177" spans="1:6" x14ac:dyDescent="0.35">
      <c r="A177" s="35">
        <f>0.1+A176</f>
        <v>4.1999999999999993</v>
      </c>
      <c r="B177" s="15" t="s">
        <v>42</v>
      </c>
      <c r="C177" s="35" t="s">
        <v>41</v>
      </c>
      <c r="D177" s="34">
        <v>1</v>
      </c>
      <c r="E177" s="21"/>
      <c r="F177" s="21">
        <f>E177*D177</f>
        <v>0</v>
      </c>
    </row>
    <row r="178" spans="1:6" x14ac:dyDescent="0.35">
      <c r="A178" s="35">
        <f>0.1+A177</f>
        <v>4.2999999999999989</v>
      </c>
      <c r="B178" s="15" t="s">
        <v>104</v>
      </c>
      <c r="C178" s="35" t="s">
        <v>41</v>
      </c>
      <c r="D178" s="34">
        <v>1</v>
      </c>
      <c r="E178" s="21"/>
      <c r="F178" s="21">
        <f>E178*D178</f>
        <v>0</v>
      </c>
    </row>
    <row r="179" spans="1:6" s="11" customFormat="1" x14ac:dyDescent="0.35">
      <c r="A179" s="35">
        <f>0.1+A178</f>
        <v>4.3999999999999986</v>
      </c>
      <c r="B179" s="15" t="s">
        <v>90</v>
      </c>
      <c r="C179" s="35" t="s">
        <v>41</v>
      </c>
      <c r="D179" s="34">
        <v>1</v>
      </c>
      <c r="E179" s="21"/>
      <c r="F179" s="21">
        <f>E179*D179</f>
        <v>0</v>
      </c>
    </row>
    <row r="180" spans="1:6" x14ac:dyDescent="0.35">
      <c r="A180" s="27">
        <v>5</v>
      </c>
      <c r="B180" s="37" t="s">
        <v>44</v>
      </c>
      <c r="C180" s="27"/>
      <c r="D180" s="47"/>
      <c r="E180" s="32"/>
      <c r="F180" s="39"/>
    </row>
    <row r="181" spans="1:6" x14ac:dyDescent="0.35">
      <c r="A181" s="35">
        <v>5.0999999999999996</v>
      </c>
      <c r="B181" s="15" t="s">
        <v>52</v>
      </c>
      <c r="C181" s="35" t="s">
        <v>41</v>
      </c>
      <c r="D181" s="34">
        <v>3</v>
      </c>
      <c r="E181" s="21"/>
      <c r="F181" s="21">
        <f>E181*D181</f>
        <v>0</v>
      </c>
    </row>
    <row r="182" spans="1:6" x14ac:dyDescent="0.35">
      <c r="A182" s="35">
        <f>A181+0.1</f>
        <v>5.1999999999999993</v>
      </c>
      <c r="B182" s="15" t="s">
        <v>98</v>
      </c>
      <c r="C182" s="35" t="s">
        <v>41</v>
      </c>
      <c r="D182" s="34">
        <v>1</v>
      </c>
      <c r="E182" s="21"/>
      <c r="F182" s="21">
        <f>E182*D182</f>
        <v>0</v>
      </c>
    </row>
    <row r="183" spans="1:6" x14ac:dyDescent="0.35">
      <c r="A183" s="35">
        <f>A182+0.1</f>
        <v>5.2999999999999989</v>
      </c>
      <c r="B183" s="15" t="s">
        <v>79</v>
      </c>
      <c r="C183" s="35" t="s">
        <v>41</v>
      </c>
      <c r="D183" s="34">
        <v>2</v>
      </c>
      <c r="E183" s="21"/>
      <c r="F183" s="21">
        <f>E183*D183</f>
        <v>0</v>
      </c>
    </row>
    <row r="184" spans="1:6" x14ac:dyDescent="0.35">
      <c r="A184" s="35">
        <f>A183+0.1</f>
        <v>5.3999999999999986</v>
      </c>
      <c r="B184" s="15" t="s">
        <v>51</v>
      </c>
      <c r="C184" s="35" t="s">
        <v>20</v>
      </c>
      <c r="D184" s="34">
        <v>5.19</v>
      </c>
      <c r="E184" s="21"/>
      <c r="F184" s="21">
        <f>E184*D184</f>
        <v>0</v>
      </c>
    </row>
    <row r="185" spans="1:6" x14ac:dyDescent="0.35">
      <c r="A185" s="27">
        <v>6</v>
      </c>
      <c r="B185" s="37" t="s">
        <v>83</v>
      </c>
      <c r="C185" s="27"/>
      <c r="D185" s="47"/>
      <c r="E185" s="32"/>
      <c r="F185" s="39"/>
    </row>
    <row r="186" spans="1:6" x14ac:dyDescent="0.35">
      <c r="A186" s="35">
        <v>6.1</v>
      </c>
      <c r="B186" s="15" t="s">
        <v>105</v>
      </c>
      <c r="C186" s="35" t="s">
        <v>41</v>
      </c>
      <c r="D186" s="34">
        <v>1</v>
      </c>
      <c r="E186" s="21"/>
      <c r="F186" s="21">
        <f>E186*D186</f>
        <v>0</v>
      </c>
    </row>
    <row r="187" spans="1:6" x14ac:dyDescent="0.35">
      <c r="A187" s="35">
        <f>A186+0.1</f>
        <v>6.1999999999999993</v>
      </c>
      <c r="B187" s="15" t="s">
        <v>106</v>
      </c>
      <c r="C187" s="35" t="s">
        <v>41</v>
      </c>
      <c r="D187" s="34">
        <v>1</v>
      </c>
      <c r="E187" s="21"/>
      <c r="F187" s="21">
        <f>E187*D187</f>
        <v>0</v>
      </c>
    </row>
    <row r="188" spans="1:6" s="11" customFormat="1" x14ac:dyDescent="0.35">
      <c r="A188" s="35"/>
      <c r="B188" s="15"/>
      <c r="C188" s="35"/>
      <c r="D188" s="34"/>
      <c r="E188" s="21"/>
      <c r="F188" s="21"/>
    </row>
    <row r="189" spans="1:6" x14ac:dyDescent="0.35">
      <c r="A189" s="12"/>
      <c r="B189" s="54" t="s">
        <v>107</v>
      </c>
      <c r="C189" s="12"/>
      <c r="D189" s="55"/>
      <c r="E189" s="13"/>
      <c r="F189" s="13">
        <f>E189*D189</f>
        <v>0</v>
      </c>
    </row>
    <row r="190" spans="1:6" x14ac:dyDescent="0.35">
      <c r="A190" s="56"/>
      <c r="B190" s="57"/>
      <c r="C190" s="56"/>
      <c r="D190" s="67"/>
      <c r="E190" s="65"/>
      <c r="F190" s="21"/>
    </row>
    <row r="191" spans="1:6" ht="14.5" x14ac:dyDescent="0.35">
      <c r="A191" s="12" t="s">
        <v>108</v>
      </c>
      <c r="B191" s="69" t="s">
        <v>109</v>
      </c>
      <c r="C191" s="70"/>
      <c r="D191" s="70"/>
      <c r="E191" s="71"/>
      <c r="F191" s="13"/>
    </row>
    <row r="192" spans="1:6" s="68" customFormat="1" x14ac:dyDescent="0.35">
      <c r="A192" s="27">
        <v>1</v>
      </c>
      <c r="B192" s="37" t="s">
        <v>17</v>
      </c>
      <c r="C192" s="27"/>
      <c r="D192" s="47"/>
      <c r="E192" s="32"/>
      <c r="F192" s="32"/>
    </row>
    <row r="193" spans="1:6" s="44" customFormat="1" x14ac:dyDescent="0.35">
      <c r="A193" s="72" t="s">
        <v>110</v>
      </c>
      <c r="B193" s="41" t="s">
        <v>111</v>
      </c>
      <c r="C193" s="40" t="s">
        <v>20</v>
      </c>
      <c r="D193" s="42">
        <v>103.23</v>
      </c>
      <c r="E193" s="43"/>
      <c r="F193" s="43"/>
    </row>
    <row r="194" spans="1:6" x14ac:dyDescent="0.35">
      <c r="A194" s="40">
        <v>1.2</v>
      </c>
      <c r="B194" s="41" t="s">
        <v>89</v>
      </c>
      <c r="C194" s="40" t="s">
        <v>20</v>
      </c>
      <c r="D194" s="42">
        <v>39.299999999999997</v>
      </c>
      <c r="E194" s="43"/>
      <c r="F194" s="43">
        <f>E194*D194</f>
        <v>0</v>
      </c>
    </row>
    <row r="195" spans="1:6" x14ac:dyDescent="0.35">
      <c r="A195" s="35">
        <f>A194+0.1</f>
        <v>1.3</v>
      </c>
      <c r="B195" s="15" t="s">
        <v>21</v>
      </c>
      <c r="C195" s="35" t="s">
        <v>20</v>
      </c>
      <c r="D195" s="34">
        <v>585.28</v>
      </c>
      <c r="E195" s="21"/>
      <c r="F195" s="21">
        <f>E195*D195</f>
        <v>0</v>
      </c>
    </row>
    <row r="196" spans="1:6" s="11" customFormat="1" x14ac:dyDescent="0.35">
      <c r="A196" s="35">
        <f>A195+0.1</f>
        <v>1.4000000000000001</v>
      </c>
      <c r="B196" s="15" t="s">
        <v>63</v>
      </c>
      <c r="C196" s="35" t="s">
        <v>20</v>
      </c>
      <c r="D196" s="34">
        <v>585.28</v>
      </c>
      <c r="E196" s="21"/>
      <c r="F196" s="21">
        <f>E196*D196</f>
        <v>0</v>
      </c>
    </row>
    <row r="197" spans="1:6" s="44" customFormat="1" x14ac:dyDescent="0.35">
      <c r="A197" s="27">
        <v>2</v>
      </c>
      <c r="B197" s="37" t="s">
        <v>24</v>
      </c>
      <c r="C197" s="27"/>
      <c r="D197" s="47"/>
      <c r="E197" s="32"/>
      <c r="F197" s="39">
        <f>E197*D197</f>
        <v>0</v>
      </c>
    </row>
    <row r="198" spans="1:6" x14ac:dyDescent="0.35">
      <c r="A198" s="40">
        <v>2.1</v>
      </c>
      <c r="B198" s="41" t="s">
        <v>25</v>
      </c>
      <c r="C198" s="40" t="s">
        <v>20</v>
      </c>
      <c r="D198" s="42">
        <v>159.62</v>
      </c>
      <c r="E198" s="43"/>
      <c r="F198" s="43"/>
    </row>
    <row r="199" spans="1:6" ht="13" customHeight="1" x14ac:dyDescent="0.35">
      <c r="A199" s="35">
        <v>2.2000000000000002</v>
      </c>
      <c r="B199" s="15" t="s">
        <v>64</v>
      </c>
      <c r="C199" s="35" t="s">
        <v>20</v>
      </c>
      <c r="D199" s="34">
        <v>159.62</v>
      </c>
      <c r="E199" s="21"/>
      <c r="F199" s="21">
        <f>E199*D199</f>
        <v>0</v>
      </c>
    </row>
    <row r="200" spans="1:6" ht="58.5" customHeight="1" x14ac:dyDescent="0.35">
      <c r="A200" s="33">
        <v>2.2999999999999998</v>
      </c>
      <c r="B200" s="15" t="s">
        <v>27</v>
      </c>
      <c r="C200" s="35" t="s">
        <v>20</v>
      </c>
      <c r="D200" s="34">
        <f>(13.7+9.3+6.6+11.7+12.35)*2.1*1.1</f>
        <v>123.93150000000001</v>
      </c>
      <c r="E200" s="21"/>
      <c r="F200" s="21"/>
    </row>
    <row r="201" spans="1:6" s="11" customFormat="1" ht="55" customHeight="1" x14ac:dyDescent="0.35">
      <c r="A201" s="33">
        <v>2.4</v>
      </c>
      <c r="B201" s="45" t="s">
        <v>28</v>
      </c>
      <c r="C201" s="35" t="s">
        <v>20</v>
      </c>
      <c r="D201" s="34">
        <f>(5.28+4.23+2.19+6.17+5.99)*1.1</f>
        <v>26.246000000000002</v>
      </c>
      <c r="E201" s="21"/>
      <c r="F201" s="21"/>
    </row>
    <row r="202" spans="1:6" s="68" customFormat="1" ht="26" x14ac:dyDescent="0.35">
      <c r="A202" s="27">
        <v>3</v>
      </c>
      <c r="B202" s="37" t="s">
        <v>30</v>
      </c>
      <c r="C202" s="27"/>
      <c r="D202" s="47"/>
      <c r="E202" s="32"/>
      <c r="F202" s="39">
        <f>E202*D202</f>
        <v>0</v>
      </c>
    </row>
    <row r="203" spans="1:6" s="68" customFormat="1" ht="24" customHeight="1" x14ac:dyDescent="0.35">
      <c r="A203" s="40">
        <v>3.1</v>
      </c>
      <c r="B203" s="41" t="s">
        <v>65</v>
      </c>
      <c r="C203" s="40" t="s">
        <v>20</v>
      </c>
      <c r="D203" s="42">
        <v>354.46</v>
      </c>
      <c r="E203" s="43"/>
      <c r="F203" s="43">
        <f>E203*D203</f>
        <v>0</v>
      </c>
    </row>
    <row r="204" spans="1:6" ht="26" x14ac:dyDescent="0.35">
      <c r="A204" s="40">
        <v>3.2</v>
      </c>
      <c r="B204" s="41" t="s">
        <v>66</v>
      </c>
      <c r="C204" s="40" t="s">
        <v>20</v>
      </c>
      <c r="D204" s="42">
        <v>354.46</v>
      </c>
      <c r="E204" s="43"/>
      <c r="F204" s="43">
        <f>E204*D204</f>
        <v>0</v>
      </c>
    </row>
    <row r="205" spans="1:6" s="11" customFormat="1" x14ac:dyDescent="0.35">
      <c r="A205" s="27">
        <v>4</v>
      </c>
      <c r="B205" s="37" t="s">
        <v>39</v>
      </c>
      <c r="C205" s="27"/>
      <c r="D205" s="47"/>
      <c r="E205" s="32"/>
      <c r="F205" s="39">
        <f>E205*D205</f>
        <v>0</v>
      </c>
    </row>
    <row r="206" spans="1:6" x14ac:dyDescent="0.35">
      <c r="A206" s="35">
        <v>4.0999999999999996</v>
      </c>
      <c r="B206" s="15" t="s">
        <v>112</v>
      </c>
      <c r="C206" s="35" t="s">
        <v>41</v>
      </c>
      <c r="D206" s="34">
        <v>1</v>
      </c>
      <c r="E206" s="65"/>
      <c r="F206" s="21"/>
    </row>
    <row r="207" spans="1:6" s="11" customFormat="1" x14ac:dyDescent="0.35">
      <c r="A207" s="35">
        <f>A206+0.1</f>
        <v>4.1999999999999993</v>
      </c>
      <c r="B207" s="15" t="s">
        <v>113</v>
      </c>
      <c r="C207" s="35" t="s">
        <v>41</v>
      </c>
      <c r="D207" s="34">
        <v>1</v>
      </c>
      <c r="E207" s="21"/>
      <c r="F207" s="21"/>
    </row>
    <row r="208" spans="1:6" x14ac:dyDescent="0.35">
      <c r="A208" s="35">
        <f t="shared" ref="A208:A214" si="7">A207+0.1</f>
        <v>4.2999999999999989</v>
      </c>
      <c r="B208" s="15" t="s">
        <v>40</v>
      </c>
      <c r="C208" s="35" t="s">
        <v>41</v>
      </c>
      <c r="D208" s="34">
        <v>13</v>
      </c>
      <c r="E208" s="65"/>
      <c r="F208" s="21">
        <f t="shared" ref="F208:F219" si="8">E208*D208</f>
        <v>0</v>
      </c>
    </row>
    <row r="209" spans="1:6" x14ac:dyDescent="0.35">
      <c r="A209" s="35">
        <f t="shared" si="7"/>
        <v>4.3999999999999986</v>
      </c>
      <c r="B209" s="15" t="s">
        <v>42</v>
      </c>
      <c r="C209" s="35" t="s">
        <v>41</v>
      </c>
      <c r="D209" s="34">
        <v>13</v>
      </c>
      <c r="E209" s="21"/>
      <c r="F209" s="21">
        <f t="shared" si="8"/>
        <v>0</v>
      </c>
    </row>
    <row r="210" spans="1:6" s="11" customFormat="1" x14ac:dyDescent="0.35">
      <c r="A210" s="35">
        <f t="shared" si="7"/>
        <v>4.4999999999999982</v>
      </c>
      <c r="B210" s="15" t="s">
        <v>70</v>
      </c>
      <c r="C210" s="35" t="s">
        <v>41</v>
      </c>
      <c r="D210" s="34">
        <v>2</v>
      </c>
      <c r="E210" s="21"/>
      <c r="F210" s="21">
        <f t="shared" si="8"/>
        <v>0</v>
      </c>
    </row>
    <row r="211" spans="1:6" s="11" customFormat="1" x14ac:dyDescent="0.35">
      <c r="A211" s="35">
        <f t="shared" si="7"/>
        <v>4.5999999999999979</v>
      </c>
      <c r="B211" s="15" t="s">
        <v>72</v>
      </c>
      <c r="C211" s="35" t="s">
        <v>73</v>
      </c>
      <c r="D211" s="34">
        <v>8</v>
      </c>
      <c r="E211" s="65"/>
      <c r="F211" s="21">
        <f t="shared" si="8"/>
        <v>0</v>
      </c>
    </row>
    <row r="212" spans="1:6" s="11" customFormat="1" x14ac:dyDescent="0.35">
      <c r="A212" s="35">
        <f t="shared" si="7"/>
        <v>4.6999999999999975</v>
      </c>
      <c r="B212" s="15" t="s">
        <v>74</v>
      </c>
      <c r="C212" s="35" t="s">
        <v>73</v>
      </c>
      <c r="D212" s="34">
        <v>9</v>
      </c>
      <c r="E212" s="65"/>
      <c r="F212" s="21">
        <f t="shared" si="8"/>
        <v>0</v>
      </c>
    </row>
    <row r="213" spans="1:6" s="11" customFormat="1" x14ac:dyDescent="0.35">
      <c r="A213" s="35">
        <f t="shared" si="7"/>
        <v>4.7999999999999972</v>
      </c>
      <c r="B213" s="15" t="s">
        <v>76</v>
      </c>
      <c r="C213" s="35" t="s">
        <v>73</v>
      </c>
      <c r="D213" s="34">
        <v>12</v>
      </c>
      <c r="E213" s="65"/>
      <c r="F213" s="21">
        <f t="shared" si="8"/>
        <v>0</v>
      </c>
    </row>
    <row r="214" spans="1:6" s="11" customFormat="1" x14ac:dyDescent="0.35">
      <c r="A214" s="35">
        <f t="shared" si="7"/>
        <v>4.8999999999999968</v>
      </c>
      <c r="B214" s="15" t="s">
        <v>78</v>
      </c>
      <c r="C214" s="35" t="s">
        <v>10</v>
      </c>
      <c r="D214" s="34">
        <v>1</v>
      </c>
      <c r="E214" s="65"/>
      <c r="F214" s="21">
        <f t="shared" si="8"/>
        <v>0</v>
      </c>
    </row>
    <row r="215" spans="1:6" s="11" customFormat="1" x14ac:dyDescent="0.35">
      <c r="A215" s="27">
        <v>5</v>
      </c>
      <c r="B215" s="37" t="s">
        <v>44</v>
      </c>
      <c r="C215" s="27"/>
      <c r="D215" s="47"/>
      <c r="E215" s="32"/>
      <c r="F215" s="39">
        <f t="shared" si="8"/>
        <v>0</v>
      </c>
    </row>
    <row r="216" spans="1:6" x14ac:dyDescent="0.35">
      <c r="A216" s="35">
        <v>5.0999999999999996</v>
      </c>
      <c r="B216" s="15" t="s">
        <v>79</v>
      </c>
      <c r="C216" s="35" t="s">
        <v>41</v>
      </c>
      <c r="D216" s="34">
        <v>6</v>
      </c>
      <c r="E216" s="21"/>
      <c r="F216" s="21">
        <f t="shared" si="8"/>
        <v>0</v>
      </c>
    </row>
    <row r="217" spans="1:6" x14ac:dyDescent="0.35">
      <c r="A217" s="35">
        <f>A216+0.1</f>
        <v>5.1999999999999993</v>
      </c>
      <c r="B217" s="15" t="s">
        <v>114</v>
      </c>
      <c r="C217" s="35" t="s">
        <v>41</v>
      </c>
      <c r="D217" s="34">
        <v>3</v>
      </c>
      <c r="E217" s="21"/>
      <c r="F217" s="21">
        <f t="shared" si="8"/>
        <v>0</v>
      </c>
    </row>
    <row r="218" spans="1:6" x14ac:dyDescent="0.35">
      <c r="A218" s="35">
        <f>A217+0.1</f>
        <v>5.2999999999999989</v>
      </c>
      <c r="B218" s="15" t="s">
        <v>52</v>
      </c>
      <c r="C218" s="35" t="s">
        <v>41</v>
      </c>
      <c r="D218" s="34">
        <v>7</v>
      </c>
      <c r="E218" s="21"/>
      <c r="F218" s="21">
        <f t="shared" si="8"/>
        <v>0</v>
      </c>
    </row>
    <row r="219" spans="1:6" x14ac:dyDescent="0.35">
      <c r="A219" s="35">
        <f>A218+0.1</f>
        <v>5.3999999999999986</v>
      </c>
      <c r="B219" s="15" t="s">
        <v>98</v>
      </c>
      <c r="C219" s="35" t="s">
        <v>41</v>
      </c>
      <c r="D219" s="34">
        <v>1</v>
      </c>
      <c r="E219" s="21"/>
      <c r="F219" s="21">
        <f t="shared" si="8"/>
        <v>0</v>
      </c>
    </row>
    <row r="220" spans="1:6" s="11" customFormat="1" x14ac:dyDescent="0.35">
      <c r="A220" s="35">
        <f>A219+0.1</f>
        <v>5.4999999999999982</v>
      </c>
      <c r="B220" s="15" t="s">
        <v>51</v>
      </c>
      <c r="C220" s="35" t="s">
        <v>20</v>
      </c>
      <c r="D220" s="34">
        <v>5.19</v>
      </c>
      <c r="E220" s="21"/>
      <c r="F220" s="21"/>
    </row>
    <row r="221" spans="1:6" s="11" customFormat="1" x14ac:dyDescent="0.35">
      <c r="A221" s="27">
        <v>6</v>
      </c>
      <c r="B221" s="37" t="s">
        <v>83</v>
      </c>
      <c r="C221" s="27"/>
      <c r="D221" s="47"/>
      <c r="E221" s="32"/>
      <c r="F221" s="39">
        <f>E221*D221</f>
        <v>0</v>
      </c>
    </row>
    <row r="222" spans="1:6" x14ac:dyDescent="0.35">
      <c r="A222" s="35">
        <v>6.1</v>
      </c>
      <c r="B222" s="15" t="s">
        <v>115</v>
      </c>
      <c r="C222" s="35" t="s">
        <v>41</v>
      </c>
      <c r="D222" s="34">
        <v>7</v>
      </c>
      <c r="E222" s="21"/>
      <c r="F222" s="21">
        <f>E222*D222</f>
        <v>0</v>
      </c>
    </row>
    <row r="223" spans="1:6" s="11" customFormat="1" x14ac:dyDescent="0.35">
      <c r="A223" s="54"/>
      <c r="B223" s="73" t="s">
        <v>109</v>
      </c>
      <c r="C223" s="54"/>
      <c r="D223" s="74"/>
      <c r="E223" s="75"/>
      <c r="F223" s="75">
        <f>SUM(F194:F222)</f>
        <v>0</v>
      </c>
    </row>
    <row r="224" spans="1:6" x14ac:dyDescent="0.35">
      <c r="A224" s="57"/>
      <c r="B224" s="57"/>
      <c r="C224" s="57"/>
      <c r="D224" s="76"/>
      <c r="E224" s="77"/>
      <c r="F224" s="77"/>
    </row>
    <row r="225" spans="1:6" s="11" customFormat="1" ht="14.5" x14ac:dyDescent="0.35">
      <c r="A225" s="12" t="s">
        <v>116</v>
      </c>
      <c r="B225" s="148" t="s">
        <v>117</v>
      </c>
      <c r="C225" s="141"/>
      <c r="D225" s="141"/>
      <c r="E225" s="142"/>
      <c r="F225" s="13"/>
    </row>
    <row r="226" spans="1:6" s="68" customFormat="1" x14ac:dyDescent="0.35">
      <c r="A226" s="27">
        <v>1</v>
      </c>
      <c r="B226" s="37" t="s">
        <v>17</v>
      </c>
      <c r="C226" s="27"/>
      <c r="D226" s="47"/>
      <c r="E226" s="32"/>
      <c r="F226" s="32"/>
    </row>
    <row r="227" spans="1:6" x14ac:dyDescent="0.35">
      <c r="A227" s="35">
        <f>A226+0.1</f>
        <v>1.1000000000000001</v>
      </c>
      <c r="B227" s="41" t="s">
        <v>118</v>
      </c>
      <c r="C227" s="40" t="s">
        <v>20</v>
      </c>
      <c r="D227" s="42">
        <v>160.1</v>
      </c>
      <c r="E227" s="43"/>
      <c r="F227" s="43"/>
    </row>
    <row r="228" spans="1:6" x14ac:dyDescent="0.35">
      <c r="A228" s="35">
        <f>A227+0.1</f>
        <v>1.2000000000000002</v>
      </c>
      <c r="B228" s="15" t="s">
        <v>89</v>
      </c>
      <c r="C228" s="35" t="s">
        <v>20</v>
      </c>
      <c r="D228" s="42">
        <v>39.299999999999997</v>
      </c>
      <c r="E228" s="21"/>
      <c r="F228" s="21">
        <f>E228*D228</f>
        <v>0</v>
      </c>
    </row>
    <row r="229" spans="1:6" x14ac:dyDescent="0.35">
      <c r="A229" s="35">
        <f>A228+0.1</f>
        <v>1.3000000000000003</v>
      </c>
      <c r="B229" s="15" t="s">
        <v>21</v>
      </c>
      <c r="C229" s="35" t="s">
        <v>20</v>
      </c>
      <c r="D229" s="34">
        <v>585.28</v>
      </c>
      <c r="E229" s="21"/>
      <c r="F229" s="21">
        <f>E229*D229</f>
        <v>0</v>
      </c>
    </row>
    <row r="230" spans="1:6" s="11" customFormat="1" x14ac:dyDescent="0.35">
      <c r="A230" s="35">
        <f>A229+0.1</f>
        <v>1.4000000000000004</v>
      </c>
      <c r="B230" s="15" t="s">
        <v>63</v>
      </c>
      <c r="C230" s="35" t="s">
        <v>20</v>
      </c>
      <c r="D230" s="34">
        <v>585.28</v>
      </c>
      <c r="E230" s="21"/>
      <c r="F230" s="21">
        <f>E230*D230</f>
        <v>0</v>
      </c>
    </row>
    <row r="231" spans="1:6" s="11" customFormat="1" x14ac:dyDescent="0.35">
      <c r="A231" s="78">
        <v>2</v>
      </c>
      <c r="B231" s="79" t="s">
        <v>24</v>
      </c>
      <c r="C231" s="78"/>
      <c r="D231" s="80"/>
      <c r="E231" s="81"/>
      <c r="F231" s="82"/>
    </row>
    <row r="232" spans="1:6" x14ac:dyDescent="0.35">
      <c r="A232" s="35">
        <v>2.1</v>
      </c>
      <c r="B232" s="15" t="s">
        <v>25</v>
      </c>
      <c r="C232" s="35" t="s">
        <v>20</v>
      </c>
      <c r="D232" s="20">
        <v>76.150000000000006</v>
      </c>
      <c r="E232" s="48"/>
      <c r="F232" s="21">
        <f>E232*D232</f>
        <v>0</v>
      </c>
    </row>
    <row r="233" spans="1:6" ht="13.5" customHeight="1" x14ac:dyDescent="0.35">
      <c r="A233" s="35">
        <v>2.2000000000000002</v>
      </c>
      <c r="B233" s="15" t="s">
        <v>64</v>
      </c>
      <c r="C233" s="35" t="s">
        <v>20</v>
      </c>
      <c r="D233" s="34">
        <v>76.150000000000006</v>
      </c>
      <c r="E233" s="21"/>
      <c r="F233" s="21">
        <f>E233*D233</f>
        <v>0</v>
      </c>
    </row>
    <row r="234" spans="1:6" ht="53.5" customHeight="1" x14ac:dyDescent="0.35">
      <c r="A234" s="33">
        <v>2.2999999999999998</v>
      </c>
      <c r="B234" s="15" t="s">
        <v>27</v>
      </c>
      <c r="C234" s="35" t="s">
        <v>20</v>
      </c>
      <c r="D234" s="34">
        <f>(13.7+9.3+6.6+11.7+12.35)*2.1*1.1</f>
        <v>123.93150000000001</v>
      </c>
      <c r="E234" s="21"/>
      <c r="F234" s="21"/>
    </row>
    <row r="235" spans="1:6" s="11" customFormat="1" ht="52" customHeight="1" x14ac:dyDescent="0.35">
      <c r="A235" s="33">
        <v>2.4</v>
      </c>
      <c r="B235" s="45" t="s">
        <v>28</v>
      </c>
      <c r="C235" s="35" t="s">
        <v>20</v>
      </c>
      <c r="D235" s="34">
        <f>(5.28+4.23+2.19+6.17+5.99)*1.1</f>
        <v>26.246000000000002</v>
      </c>
      <c r="E235" s="21"/>
      <c r="F235" s="21"/>
    </row>
    <row r="236" spans="1:6" ht="26" x14ac:dyDescent="0.35">
      <c r="A236" s="78">
        <v>3</v>
      </c>
      <c r="B236" s="79" t="s">
        <v>30</v>
      </c>
      <c r="C236" s="78"/>
      <c r="D236" s="80"/>
      <c r="E236" s="81"/>
      <c r="F236" s="82"/>
    </row>
    <row r="237" spans="1:6" ht="29.25" customHeight="1" x14ac:dyDescent="0.35">
      <c r="A237" s="35">
        <v>3.1</v>
      </c>
      <c r="B237" s="15" t="s">
        <v>65</v>
      </c>
      <c r="C237" s="35" t="s">
        <v>20</v>
      </c>
      <c r="D237" s="34">
        <v>354.46</v>
      </c>
      <c r="E237" s="21"/>
      <c r="F237" s="21">
        <f>E237*D237</f>
        <v>0</v>
      </c>
    </row>
    <row r="238" spans="1:6" ht="26" x14ac:dyDescent="0.35">
      <c r="A238" s="35">
        <f>A237+0.1</f>
        <v>3.2</v>
      </c>
      <c r="B238" s="15" t="s">
        <v>103</v>
      </c>
      <c r="C238" s="35" t="s">
        <v>20</v>
      </c>
      <c r="D238" s="34">
        <v>354.46</v>
      </c>
      <c r="E238" s="21"/>
      <c r="F238" s="21">
        <f>E238*D238</f>
        <v>0</v>
      </c>
    </row>
    <row r="239" spans="1:6" s="11" customFormat="1" x14ac:dyDescent="0.35">
      <c r="A239" s="35">
        <f>A238+0.1</f>
        <v>3.3000000000000003</v>
      </c>
      <c r="B239" s="15" t="s">
        <v>275</v>
      </c>
      <c r="C239" s="35" t="s">
        <v>20</v>
      </c>
      <c r="D239" s="34">
        <v>354.46</v>
      </c>
      <c r="E239" s="21"/>
      <c r="F239" s="21">
        <f>E239*D239</f>
        <v>0</v>
      </c>
    </row>
    <row r="240" spans="1:6" x14ac:dyDescent="0.35">
      <c r="A240" s="78">
        <v>4</v>
      </c>
      <c r="B240" s="79" t="s">
        <v>39</v>
      </c>
      <c r="C240" s="78"/>
      <c r="D240" s="83"/>
      <c r="E240" s="84"/>
      <c r="F240" s="82"/>
    </row>
    <row r="241" spans="1:6" x14ac:dyDescent="0.35">
      <c r="A241" s="35">
        <v>4.0999999999999996</v>
      </c>
      <c r="B241" s="15" t="s">
        <v>40</v>
      </c>
      <c r="C241" s="35" t="s">
        <v>41</v>
      </c>
      <c r="D241" s="34">
        <v>3</v>
      </c>
      <c r="E241" s="21"/>
      <c r="F241" s="21">
        <f>E241*D241</f>
        <v>0</v>
      </c>
    </row>
    <row r="242" spans="1:6" s="85" customFormat="1" x14ac:dyDescent="0.35">
      <c r="A242" s="35">
        <f>A241+0.1</f>
        <v>4.1999999999999993</v>
      </c>
      <c r="B242" s="15" t="s">
        <v>42</v>
      </c>
      <c r="C242" s="35" t="s">
        <v>41</v>
      </c>
      <c r="D242" s="34">
        <v>3</v>
      </c>
      <c r="E242" s="21"/>
      <c r="F242" s="21">
        <f>E242*D242</f>
        <v>0</v>
      </c>
    </row>
    <row r="243" spans="1:6" s="85" customFormat="1" x14ac:dyDescent="0.35">
      <c r="A243" s="35">
        <f>A242+0.1</f>
        <v>4.2999999999999989</v>
      </c>
      <c r="B243" s="15" t="s">
        <v>70</v>
      </c>
      <c r="C243" s="35" t="s">
        <v>41</v>
      </c>
      <c r="D243" s="34">
        <v>1</v>
      </c>
      <c r="E243" s="21"/>
      <c r="F243" s="21">
        <f>E243*D243</f>
        <v>0</v>
      </c>
    </row>
    <row r="244" spans="1:6" s="11" customFormat="1" x14ac:dyDescent="0.35">
      <c r="A244" s="35">
        <f>A243+0.1</f>
        <v>4.3999999999999986</v>
      </c>
      <c r="B244" s="15" t="s">
        <v>90</v>
      </c>
      <c r="C244" s="35" t="s">
        <v>41</v>
      </c>
      <c r="D244" s="34">
        <v>1</v>
      </c>
      <c r="E244" s="21"/>
      <c r="F244" s="21">
        <f>E244*D244</f>
        <v>0</v>
      </c>
    </row>
    <row r="245" spans="1:6" x14ac:dyDescent="0.35">
      <c r="A245" s="35">
        <f>A244+0.1</f>
        <v>4.4999999999999982</v>
      </c>
      <c r="B245" s="15" t="s">
        <v>119</v>
      </c>
      <c r="C245" s="35" t="s">
        <v>41</v>
      </c>
      <c r="D245" s="34">
        <v>1</v>
      </c>
      <c r="E245" s="21"/>
      <c r="F245" s="21">
        <f>E245*D245</f>
        <v>0</v>
      </c>
    </row>
    <row r="246" spans="1:6" x14ac:dyDescent="0.35">
      <c r="A246" s="78">
        <v>5</v>
      </c>
      <c r="B246" s="79" t="s">
        <v>44</v>
      </c>
      <c r="C246" s="78"/>
      <c r="D246" s="83"/>
      <c r="E246" s="84"/>
      <c r="F246" s="82"/>
    </row>
    <row r="247" spans="1:6" x14ac:dyDescent="0.35">
      <c r="A247" s="35">
        <v>5.0999999999999996</v>
      </c>
      <c r="B247" s="15" t="s">
        <v>79</v>
      </c>
      <c r="C247" s="35" t="s">
        <v>41</v>
      </c>
      <c r="D247" s="34">
        <v>3</v>
      </c>
      <c r="E247" s="21"/>
      <c r="F247" s="21">
        <f>E247*D247</f>
        <v>0</v>
      </c>
    </row>
    <row r="248" spans="1:6" x14ac:dyDescent="0.35">
      <c r="A248" s="35">
        <f>A247+0.1</f>
        <v>5.1999999999999993</v>
      </c>
      <c r="B248" s="15" t="s">
        <v>52</v>
      </c>
      <c r="C248" s="35" t="s">
        <v>41</v>
      </c>
      <c r="D248" s="34">
        <v>4</v>
      </c>
      <c r="E248" s="21"/>
      <c r="F248" s="21">
        <f>E248*D248</f>
        <v>0</v>
      </c>
    </row>
    <row r="249" spans="1:6" x14ac:dyDescent="0.35">
      <c r="A249" s="35">
        <f>A248+0.1</f>
        <v>5.2999999999999989</v>
      </c>
      <c r="B249" s="15" t="s">
        <v>98</v>
      </c>
      <c r="C249" s="35" t="s">
        <v>41</v>
      </c>
      <c r="D249" s="34">
        <v>1</v>
      </c>
      <c r="E249" s="21"/>
      <c r="F249" s="21">
        <f>E249*D249</f>
        <v>0</v>
      </c>
    </row>
    <row r="250" spans="1:6" x14ac:dyDescent="0.35">
      <c r="A250" s="35">
        <f>A249+0.1</f>
        <v>5.3999999999999986</v>
      </c>
      <c r="B250" s="15" t="s">
        <v>51</v>
      </c>
      <c r="C250" s="35" t="s">
        <v>20</v>
      </c>
      <c r="D250" s="34">
        <v>5.19</v>
      </c>
      <c r="E250" s="21"/>
      <c r="F250" s="21"/>
    </row>
    <row r="251" spans="1:6" x14ac:dyDescent="0.35">
      <c r="A251" s="78">
        <v>6</v>
      </c>
      <c r="B251" s="79" t="s">
        <v>83</v>
      </c>
      <c r="C251" s="78"/>
      <c r="D251" s="83"/>
      <c r="E251" s="84"/>
      <c r="F251" s="82"/>
    </row>
    <row r="252" spans="1:6" s="11" customFormat="1" x14ac:dyDescent="0.35">
      <c r="A252" s="35">
        <v>6.1</v>
      </c>
      <c r="B252" s="15" t="s">
        <v>120</v>
      </c>
      <c r="C252" s="35" t="s">
        <v>41</v>
      </c>
      <c r="D252" s="34">
        <v>2</v>
      </c>
      <c r="E252" s="21"/>
      <c r="F252" s="21">
        <f>E252*D252</f>
        <v>0</v>
      </c>
    </row>
    <row r="253" spans="1:6" x14ac:dyDescent="0.35">
      <c r="A253" s="12"/>
      <c r="B253" s="54" t="s">
        <v>121</v>
      </c>
      <c r="C253" s="12"/>
      <c r="D253" s="55"/>
      <c r="E253" s="13"/>
      <c r="F253" s="13">
        <f>SUM(F228:F252)</f>
        <v>0</v>
      </c>
    </row>
    <row r="254" spans="1:6" x14ac:dyDescent="0.35">
      <c r="A254" s="35"/>
      <c r="B254" s="15"/>
      <c r="C254" s="35"/>
      <c r="D254" s="34"/>
      <c r="E254" s="21"/>
      <c r="F254" s="21"/>
    </row>
    <row r="255" spans="1:6" x14ac:dyDescent="0.35">
      <c r="A255" s="12" t="s">
        <v>122</v>
      </c>
      <c r="B255" s="54" t="s">
        <v>123</v>
      </c>
      <c r="C255" s="54"/>
      <c r="D255" s="54"/>
      <c r="E255" s="54"/>
      <c r="F255" s="54"/>
    </row>
    <row r="256" spans="1:6" x14ac:dyDescent="0.35">
      <c r="A256" s="86">
        <v>1</v>
      </c>
      <c r="B256" s="87" t="s">
        <v>17</v>
      </c>
      <c r="C256" s="86"/>
      <c r="D256" s="88"/>
      <c r="E256" s="89"/>
      <c r="F256" s="89"/>
    </row>
    <row r="257" spans="1:6" x14ac:dyDescent="0.35">
      <c r="A257" s="35">
        <v>1.1000000000000001</v>
      </c>
      <c r="B257" s="15" t="s">
        <v>89</v>
      </c>
      <c r="C257" s="35" t="s">
        <v>20</v>
      </c>
      <c r="D257" s="34">
        <v>7.5</v>
      </c>
      <c r="E257" s="21"/>
      <c r="F257" s="43">
        <f>E257*D257</f>
        <v>0</v>
      </c>
    </row>
    <row r="258" spans="1:6" x14ac:dyDescent="0.35">
      <c r="A258" s="35">
        <f>A257+0.1</f>
        <v>1.2000000000000002</v>
      </c>
      <c r="B258" s="15" t="s">
        <v>21</v>
      </c>
      <c r="C258" s="35" t="s">
        <v>20</v>
      </c>
      <c r="D258" s="34">
        <v>585.28</v>
      </c>
      <c r="E258" s="21"/>
      <c r="F258" s="43">
        <f>E258*D258</f>
        <v>0</v>
      </c>
    </row>
    <row r="259" spans="1:6" s="11" customFormat="1" x14ac:dyDescent="0.35">
      <c r="A259" s="35">
        <f>A258+0.1</f>
        <v>1.3000000000000003</v>
      </c>
      <c r="B259" s="15" t="s">
        <v>63</v>
      </c>
      <c r="C259" s="35" t="s">
        <v>20</v>
      </c>
      <c r="D259" s="34">
        <v>585.28</v>
      </c>
      <c r="E259" s="21"/>
      <c r="F259" s="43">
        <f>E259*D259</f>
        <v>0</v>
      </c>
    </row>
    <row r="260" spans="1:6" x14ac:dyDescent="0.35">
      <c r="A260" s="86">
        <v>2</v>
      </c>
      <c r="B260" s="87" t="s">
        <v>24</v>
      </c>
      <c r="C260" s="86"/>
      <c r="D260" s="88"/>
      <c r="E260" s="89"/>
      <c r="F260" s="43"/>
    </row>
    <row r="261" spans="1:6" x14ac:dyDescent="0.35">
      <c r="A261" s="35">
        <v>2.1</v>
      </c>
      <c r="B261" s="15" t="s">
        <v>25</v>
      </c>
      <c r="C261" s="35" t="s">
        <v>20</v>
      </c>
      <c r="D261" s="34">
        <v>122.98</v>
      </c>
      <c r="E261" s="21"/>
      <c r="F261" s="43">
        <f>E261*D261</f>
        <v>0</v>
      </c>
    </row>
    <row r="262" spans="1:6" ht="14" customHeight="1" x14ac:dyDescent="0.35">
      <c r="A262" s="35">
        <f>A261+0.1</f>
        <v>2.2000000000000002</v>
      </c>
      <c r="B262" s="15" t="s">
        <v>64</v>
      </c>
      <c r="C262" s="35" t="s">
        <v>20</v>
      </c>
      <c r="D262" s="34">
        <v>122.98</v>
      </c>
      <c r="E262" s="21"/>
      <c r="F262" s="43">
        <f>E262*D262</f>
        <v>0</v>
      </c>
    </row>
    <row r="263" spans="1:6" ht="58.5" customHeight="1" x14ac:dyDescent="0.35">
      <c r="A263" s="33">
        <v>2.2999999999999998</v>
      </c>
      <c r="B263" s="15" t="s">
        <v>27</v>
      </c>
      <c r="C263" s="35" t="s">
        <v>20</v>
      </c>
      <c r="D263" s="34">
        <f>(13.7+9.3+6.6+11.7+12.35)*2.1*1.1</f>
        <v>123.93150000000001</v>
      </c>
      <c r="E263" s="21"/>
      <c r="F263" s="21"/>
    </row>
    <row r="264" spans="1:6" s="11" customFormat="1" ht="39" customHeight="1" x14ac:dyDescent="0.35">
      <c r="A264" s="33">
        <v>2.4</v>
      </c>
      <c r="B264" s="45" t="s">
        <v>28</v>
      </c>
      <c r="C264" s="35" t="s">
        <v>20</v>
      </c>
      <c r="D264" s="34">
        <f>(5.28+4.23+2.19+6.17+5.99)*1.1</f>
        <v>26.246000000000002</v>
      </c>
      <c r="E264" s="21"/>
      <c r="F264" s="21"/>
    </row>
    <row r="265" spans="1:6" ht="26" x14ac:dyDescent="0.35">
      <c r="A265" s="86">
        <v>3</v>
      </c>
      <c r="B265" s="87" t="s">
        <v>30</v>
      </c>
      <c r="C265" s="86"/>
      <c r="D265" s="88"/>
      <c r="E265" s="89"/>
      <c r="F265" s="89"/>
    </row>
    <row r="266" spans="1:6" ht="17.5" customHeight="1" x14ac:dyDescent="0.35">
      <c r="A266" s="35">
        <v>3.1</v>
      </c>
      <c r="B266" s="15" t="s">
        <v>65</v>
      </c>
      <c r="C266" s="35" t="s">
        <v>20</v>
      </c>
      <c r="D266" s="34">
        <v>354.46</v>
      </c>
      <c r="E266" s="21"/>
      <c r="F266" s="43">
        <f>E266*D266</f>
        <v>0</v>
      </c>
    </row>
    <row r="267" spans="1:6" ht="26" x14ac:dyDescent="0.35">
      <c r="A267" s="35">
        <f>A266+0.1</f>
        <v>3.2</v>
      </c>
      <c r="B267" s="15" t="s">
        <v>103</v>
      </c>
      <c r="C267" s="35" t="s">
        <v>20</v>
      </c>
      <c r="D267" s="34">
        <v>354.46</v>
      </c>
      <c r="E267" s="21"/>
      <c r="F267" s="43"/>
    </row>
    <row r="268" spans="1:6" x14ac:dyDescent="0.35">
      <c r="A268" s="35">
        <f>A267+0.1</f>
        <v>3.3000000000000003</v>
      </c>
      <c r="B268" s="15" t="s">
        <v>275</v>
      </c>
      <c r="C268" s="35" t="s">
        <v>20</v>
      </c>
      <c r="D268" s="34">
        <v>354.46</v>
      </c>
      <c r="E268" s="21"/>
      <c r="F268" s="43">
        <f>E268*D268</f>
        <v>0</v>
      </c>
    </row>
    <row r="269" spans="1:6" x14ac:dyDescent="0.35">
      <c r="A269" s="78">
        <v>4</v>
      </c>
      <c r="B269" s="79" t="s">
        <v>39</v>
      </c>
      <c r="C269" s="78"/>
      <c r="D269" s="83"/>
      <c r="E269" s="84"/>
      <c r="F269" s="82"/>
    </row>
    <row r="270" spans="1:6" x14ac:dyDescent="0.35">
      <c r="A270" s="35">
        <v>4.0999999999999996</v>
      </c>
      <c r="B270" s="15" t="s">
        <v>40</v>
      </c>
      <c r="C270" s="35" t="s">
        <v>41</v>
      </c>
      <c r="D270" s="34">
        <v>2</v>
      </c>
      <c r="E270" s="21"/>
      <c r="F270" s="43">
        <f t="shared" ref="F270:F275" si="9">E270*D270</f>
        <v>0</v>
      </c>
    </row>
    <row r="271" spans="1:6" x14ac:dyDescent="0.35">
      <c r="A271" s="35">
        <f>A270+0.1</f>
        <v>4.1999999999999993</v>
      </c>
      <c r="B271" s="15" t="s">
        <v>42</v>
      </c>
      <c r="C271" s="35" t="s">
        <v>41</v>
      </c>
      <c r="D271" s="34">
        <v>2</v>
      </c>
      <c r="E271" s="21"/>
      <c r="F271" s="43">
        <f t="shared" si="9"/>
        <v>0</v>
      </c>
    </row>
    <row r="272" spans="1:6" x14ac:dyDescent="0.35">
      <c r="A272" s="35">
        <f>A271+0.1</f>
        <v>4.2999999999999989</v>
      </c>
      <c r="B272" s="15" t="s">
        <v>70</v>
      </c>
      <c r="C272" s="35" t="s">
        <v>41</v>
      </c>
      <c r="D272" s="34">
        <v>1</v>
      </c>
      <c r="E272" s="21"/>
      <c r="F272" s="43">
        <f t="shared" si="9"/>
        <v>0</v>
      </c>
    </row>
    <row r="273" spans="1:6" x14ac:dyDescent="0.35">
      <c r="A273" s="35">
        <f>A272+0.1</f>
        <v>4.3999999999999986</v>
      </c>
      <c r="B273" s="15" t="s">
        <v>90</v>
      </c>
      <c r="C273" s="35" t="s">
        <v>41</v>
      </c>
      <c r="D273" s="34">
        <v>1</v>
      </c>
      <c r="E273" s="21"/>
      <c r="F273" s="43">
        <f t="shared" si="9"/>
        <v>0</v>
      </c>
    </row>
    <row r="274" spans="1:6" x14ac:dyDescent="0.35">
      <c r="A274" s="35">
        <f>A273+0.1</f>
        <v>4.4999999999999982</v>
      </c>
      <c r="B274" s="15" t="s">
        <v>124</v>
      </c>
      <c r="C274" s="35" t="s">
        <v>41</v>
      </c>
      <c r="D274" s="34">
        <v>1</v>
      </c>
      <c r="E274" s="21"/>
      <c r="F274" s="43">
        <f t="shared" si="9"/>
        <v>0</v>
      </c>
    </row>
    <row r="275" spans="1:6" x14ac:dyDescent="0.35">
      <c r="A275" s="35">
        <f>A274+0.1</f>
        <v>4.5999999999999979</v>
      </c>
      <c r="B275" s="15" t="s">
        <v>125</v>
      </c>
      <c r="C275" s="35" t="s">
        <v>41</v>
      </c>
      <c r="D275" s="34">
        <v>1</v>
      </c>
      <c r="E275" s="21"/>
      <c r="F275" s="43">
        <f t="shared" si="9"/>
        <v>0</v>
      </c>
    </row>
    <row r="276" spans="1:6" s="68" customFormat="1" x14ac:dyDescent="0.35">
      <c r="A276" s="78">
        <v>5</v>
      </c>
      <c r="B276" s="79" t="s">
        <v>44</v>
      </c>
      <c r="C276" s="78"/>
      <c r="D276" s="83"/>
      <c r="E276" s="84"/>
      <c r="F276" s="82"/>
    </row>
    <row r="277" spans="1:6" x14ac:dyDescent="0.35">
      <c r="A277" s="40">
        <v>5.0999999999999996</v>
      </c>
      <c r="B277" s="41" t="s">
        <v>79</v>
      </c>
      <c r="C277" s="40" t="s">
        <v>41</v>
      </c>
      <c r="D277" s="42">
        <v>2</v>
      </c>
      <c r="E277" s="43"/>
      <c r="F277" s="43">
        <f>E277*D277</f>
        <v>0</v>
      </c>
    </row>
    <row r="278" spans="1:6" s="68" customFormat="1" x14ac:dyDescent="0.35">
      <c r="A278" s="35">
        <f>A277+0.1</f>
        <v>5.1999999999999993</v>
      </c>
      <c r="B278" s="15" t="s">
        <v>52</v>
      </c>
      <c r="C278" s="35" t="s">
        <v>41</v>
      </c>
      <c r="D278" s="34">
        <v>1</v>
      </c>
      <c r="E278" s="21"/>
      <c r="F278" s="43">
        <f>E278*D278</f>
        <v>0</v>
      </c>
    </row>
    <row r="279" spans="1:6" x14ac:dyDescent="0.35">
      <c r="A279" s="40">
        <f>A278+0.1</f>
        <v>5.2999999999999989</v>
      </c>
      <c r="B279" s="41" t="s">
        <v>98</v>
      </c>
      <c r="C279" s="40" t="s">
        <v>41</v>
      </c>
      <c r="D279" s="42">
        <v>2</v>
      </c>
      <c r="E279" s="43"/>
      <c r="F279" s="43">
        <f>E279*D279</f>
        <v>0</v>
      </c>
    </row>
    <row r="280" spans="1:6" x14ac:dyDescent="0.35">
      <c r="A280" s="35">
        <f>A279+0.1</f>
        <v>5.3999999999999986</v>
      </c>
      <c r="B280" s="15" t="s">
        <v>51</v>
      </c>
      <c r="C280" s="35" t="s">
        <v>20</v>
      </c>
      <c r="D280" s="34">
        <v>5.19</v>
      </c>
      <c r="E280" s="21"/>
      <c r="F280" s="43">
        <f>E280*D280</f>
        <v>0</v>
      </c>
    </row>
    <row r="281" spans="1:6" x14ac:dyDescent="0.35">
      <c r="A281" s="78">
        <v>6</v>
      </c>
      <c r="B281" s="79" t="s">
        <v>83</v>
      </c>
      <c r="C281" s="78"/>
      <c r="D281" s="83"/>
      <c r="E281" s="84"/>
      <c r="F281" s="82"/>
    </row>
    <row r="282" spans="1:6" x14ac:dyDescent="0.35">
      <c r="A282" s="35">
        <v>6.1</v>
      </c>
      <c r="B282" s="15" t="s">
        <v>126</v>
      </c>
      <c r="C282" s="35" t="s">
        <v>41</v>
      </c>
      <c r="D282" s="34">
        <v>1</v>
      </c>
      <c r="E282" s="21"/>
      <c r="F282" s="43">
        <f>E282*D282</f>
        <v>0</v>
      </c>
    </row>
    <row r="283" spans="1:6" x14ac:dyDescent="0.35">
      <c r="A283" s="35"/>
      <c r="B283" s="15"/>
      <c r="C283" s="35"/>
      <c r="D283" s="20"/>
      <c r="E283" s="48"/>
      <c r="F283" s="43"/>
    </row>
    <row r="284" spans="1:6" x14ac:dyDescent="0.35">
      <c r="A284" s="12"/>
      <c r="B284" s="54" t="s">
        <v>127</v>
      </c>
      <c r="C284" s="12"/>
      <c r="D284" s="55"/>
      <c r="E284" s="13"/>
      <c r="F284" s="13">
        <f>SUM(F257:F283)</f>
        <v>0</v>
      </c>
    </row>
    <row r="285" spans="1:6" s="151" customFormat="1" x14ac:dyDescent="0.35">
      <c r="A285" s="149"/>
      <c r="B285" s="150"/>
      <c r="C285" s="149"/>
      <c r="D285" s="58"/>
      <c r="E285" s="59"/>
      <c r="F285" s="59"/>
    </row>
    <row r="286" spans="1:6" x14ac:dyDescent="0.35">
      <c r="A286" s="12" t="s">
        <v>128</v>
      </c>
      <c r="B286" s="54" t="s">
        <v>276</v>
      </c>
      <c r="C286" s="54"/>
      <c r="D286" s="54"/>
      <c r="E286" s="54"/>
      <c r="F286" s="54"/>
    </row>
    <row r="287" spans="1:6" x14ac:dyDescent="0.35">
      <c r="A287" s="35">
        <v>1</v>
      </c>
      <c r="B287" s="15" t="s">
        <v>277</v>
      </c>
      <c r="C287" s="35" t="s">
        <v>10</v>
      </c>
      <c r="D287" s="20"/>
      <c r="E287" s="48"/>
      <c r="F287" s="48">
        <f>E287*D287</f>
        <v>0</v>
      </c>
    </row>
    <row r="288" spans="1:6" ht="26" x14ac:dyDescent="0.35">
      <c r="A288" s="35">
        <v>2</v>
      </c>
      <c r="B288" s="15" t="s">
        <v>278</v>
      </c>
      <c r="C288" s="35" t="s">
        <v>10</v>
      </c>
      <c r="D288" s="20"/>
      <c r="E288" s="48"/>
      <c r="F288" s="48">
        <f>E288*D288</f>
        <v>0</v>
      </c>
    </row>
    <row r="289" spans="1:6" ht="26" x14ac:dyDescent="0.35">
      <c r="A289" s="35">
        <v>3</v>
      </c>
      <c r="B289" s="15" t="s">
        <v>279</v>
      </c>
      <c r="C289" s="35" t="s">
        <v>10</v>
      </c>
      <c r="D289" s="20"/>
      <c r="E289" s="48"/>
      <c r="F289" s="48">
        <f>E289*D289</f>
        <v>0</v>
      </c>
    </row>
    <row r="290" spans="1:6" x14ac:dyDescent="0.35">
      <c r="A290" s="35"/>
      <c r="B290" s="15"/>
      <c r="C290" s="35"/>
      <c r="D290" s="20"/>
      <c r="E290" s="48"/>
      <c r="F290" s="48">
        <f>E290*D290</f>
        <v>0</v>
      </c>
    </row>
    <row r="291" spans="1:6" x14ac:dyDescent="0.35">
      <c r="A291" s="12"/>
      <c r="B291" s="54" t="s">
        <v>265</v>
      </c>
      <c r="C291" s="12"/>
      <c r="D291" s="55"/>
      <c r="E291" s="13"/>
      <c r="F291" s="13">
        <f>F284+F253+F223+F189+F159+F126+F90+F52</f>
        <v>0</v>
      </c>
    </row>
    <row r="292" spans="1:6" x14ac:dyDescent="0.35">
      <c r="A292" s="35"/>
      <c r="B292" s="15"/>
      <c r="C292" s="35"/>
      <c r="D292" s="34"/>
      <c r="E292" s="21"/>
      <c r="F292" s="21"/>
    </row>
    <row r="293" spans="1:6" ht="14.5" x14ac:dyDescent="0.35">
      <c r="A293" s="90" t="s">
        <v>223</v>
      </c>
      <c r="B293" s="159" t="s">
        <v>129</v>
      </c>
      <c r="C293" s="160"/>
      <c r="D293" s="161"/>
      <c r="E293" s="91"/>
      <c r="F293" s="92"/>
    </row>
    <row r="294" spans="1:6" ht="15.65" customHeight="1" x14ac:dyDescent="0.35">
      <c r="A294" s="35"/>
      <c r="B294" s="15"/>
      <c r="C294" s="35"/>
      <c r="D294" s="34"/>
      <c r="E294" s="21"/>
      <c r="F294" s="21"/>
    </row>
    <row r="295" spans="1:6" x14ac:dyDescent="0.35">
      <c r="A295" s="93" t="s">
        <v>130</v>
      </c>
      <c r="B295" s="93" t="s">
        <v>131</v>
      </c>
      <c r="C295" s="93" t="s">
        <v>3</v>
      </c>
      <c r="D295" s="94" t="s">
        <v>4</v>
      </c>
      <c r="E295" s="95" t="s">
        <v>5</v>
      </c>
      <c r="F295" s="96" t="s">
        <v>6</v>
      </c>
    </row>
    <row r="296" spans="1:6" s="68" customFormat="1" x14ac:dyDescent="0.35">
      <c r="A296" s="97">
        <v>1</v>
      </c>
      <c r="B296" s="98" t="s">
        <v>132</v>
      </c>
      <c r="C296" s="97"/>
      <c r="D296" s="99"/>
      <c r="E296" s="100"/>
      <c r="F296" s="101">
        <f>ROUND(D296*E296,0)</f>
        <v>0</v>
      </c>
    </row>
    <row r="297" spans="1:6" x14ac:dyDescent="0.35">
      <c r="A297" s="102">
        <v>1.1000000000000001</v>
      </c>
      <c r="B297" s="103" t="s">
        <v>133</v>
      </c>
      <c r="C297" s="102" t="s">
        <v>20</v>
      </c>
      <c r="D297" s="104">
        <v>42.84</v>
      </c>
      <c r="E297" s="105"/>
      <c r="F297" s="106"/>
    </row>
    <row r="298" spans="1:6" ht="14.5" x14ac:dyDescent="0.35">
      <c r="A298" s="14">
        <f>A297+0.1</f>
        <v>1.2000000000000002</v>
      </c>
      <c r="B298" s="107" t="s">
        <v>134</v>
      </c>
      <c r="C298" s="14" t="s">
        <v>135</v>
      </c>
      <c r="D298" s="16">
        <f>((((5.85+8.6)*2)+8.6)*0.5*0.4)+(11*0.7*0.6*0.6)</f>
        <v>10.271999999999998</v>
      </c>
      <c r="E298" s="108"/>
      <c r="F298" s="109">
        <f>E298*D298</f>
        <v>0</v>
      </c>
    </row>
    <row r="299" spans="1:6" ht="14.5" x14ac:dyDescent="0.35">
      <c r="A299" s="14">
        <f>A298+0.1</f>
        <v>1.3000000000000003</v>
      </c>
      <c r="B299" s="107" t="s">
        <v>136</v>
      </c>
      <c r="C299" s="14" t="s">
        <v>135</v>
      </c>
      <c r="D299" s="16">
        <f>D298</f>
        <v>10.271999999999998</v>
      </c>
      <c r="E299" s="108"/>
      <c r="F299" s="109">
        <f>E299*D299</f>
        <v>0</v>
      </c>
    </row>
    <row r="300" spans="1:6" x14ac:dyDescent="0.35">
      <c r="A300" s="97" t="s">
        <v>137</v>
      </c>
      <c r="B300" s="98" t="s">
        <v>138</v>
      </c>
      <c r="C300" s="97"/>
      <c r="D300" s="99"/>
      <c r="E300" s="100"/>
      <c r="F300" s="101"/>
    </row>
    <row r="301" spans="1:6" ht="14.5" x14ac:dyDescent="0.35">
      <c r="A301" s="14" t="s">
        <v>139</v>
      </c>
      <c r="B301" s="107" t="s">
        <v>140</v>
      </c>
      <c r="C301" s="14" t="s">
        <v>135</v>
      </c>
      <c r="D301" s="16">
        <f>(8.6*3+5.65*2+3.2+2.4)*0.4*0.5</f>
        <v>8.5399999999999991</v>
      </c>
      <c r="E301" s="108"/>
      <c r="F301" s="109">
        <f>E301*D301</f>
        <v>0</v>
      </c>
    </row>
    <row r="302" spans="1:6" x14ac:dyDescent="0.35">
      <c r="A302" s="97" t="s">
        <v>141</v>
      </c>
      <c r="B302" s="98" t="s">
        <v>142</v>
      </c>
      <c r="C302" s="97"/>
      <c r="D302" s="99"/>
      <c r="E302" s="100"/>
      <c r="F302" s="101"/>
    </row>
    <row r="303" spans="1:6" x14ac:dyDescent="0.35">
      <c r="A303" s="14" t="s">
        <v>143</v>
      </c>
      <c r="B303" s="107" t="s">
        <v>144</v>
      </c>
      <c r="C303" s="14" t="s">
        <v>73</v>
      </c>
      <c r="D303" s="16">
        <f>(8.6*3+5.65*2+3.2+2.4)*1.1</f>
        <v>46.97</v>
      </c>
      <c r="E303" s="108"/>
      <c r="F303" s="109">
        <f>E303*D303</f>
        <v>0</v>
      </c>
    </row>
    <row r="304" spans="1:6" ht="14.5" x14ac:dyDescent="0.35">
      <c r="A304" s="14" t="s">
        <v>145</v>
      </c>
      <c r="B304" s="107" t="s">
        <v>146</v>
      </c>
      <c r="C304" s="14" t="s">
        <v>147</v>
      </c>
      <c r="D304" s="16">
        <f>7.35*8.6</f>
        <v>63.209999999999994</v>
      </c>
      <c r="E304" s="108"/>
      <c r="F304" s="109">
        <f>E304*D304</f>
        <v>0</v>
      </c>
    </row>
    <row r="305" spans="1:6" x14ac:dyDescent="0.35">
      <c r="A305" s="97" t="s">
        <v>148</v>
      </c>
      <c r="B305" s="98" t="s">
        <v>149</v>
      </c>
      <c r="C305" s="97"/>
      <c r="D305" s="99"/>
      <c r="E305" s="100"/>
      <c r="F305" s="110"/>
    </row>
    <row r="306" spans="1:6" ht="14.5" x14ac:dyDescent="0.35">
      <c r="A306" s="14" t="s">
        <v>150</v>
      </c>
      <c r="B306" s="107" t="s">
        <v>151</v>
      </c>
      <c r="C306" s="14" t="s">
        <v>135</v>
      </c>
      <c r="D306" s="16">
        <f>8.3*5.6*0.05*1.2</f>
        <v>2.7888000000000002</v>
      </c>
      <c r="E306" s="108"/>
      <c r="F306" s="17">
        <f>E306*D306</f>
        <v>0</v>
      </c>
    </row>
    <row r="307" spans="1:6" ht="14.5" x14ac:dyDescent="0.35">
      <c r="A307" s="14">
        <v>4.0199999999999996</v>
      </c>
      <c r="B307" s="107" t="s">
        <v>152</v>
      </c>
      <c r="C307" s="14" t="s">
        <v>135</v>
      </c>
      <c r="D307" s="16">
        <f>8.3*5.6*0.15*1.1</f>
        <v>7.6692000000000009</v>
      </c>
      <c r="E307" s="108"/>
      <c r="F307" s="17">
        <f>E307*D307</f>
        <v>0</v>
      </c>
    </row>
    <row r="308" spans="1:6" x14ac:dyDescent="0.35">
      <c r="A308" s="97" t="s">
        <v>153</v>
      </c>
      <c r="B308" s="98" t="s">
        <v>154</v>
      </c>
      <c r="C308" s="97"/>
      <c r="D308" s="99"/>
      <c r="E308" s="100"/>
      <c r="F308" s="101"/>
    </row>
    <row r="309" spans="1:6" x14ac:dyDescent="0.35">
      <c r="A309" s="111" t="s">
        <v>155</v>
      </c>
      <c r="B309" s="112" t="s">
        <v>156</v>
      </c>
      <c r="C309" s="102"/>
      <c r="D309" s="113"/>
      <c r="E309" s="108"/>
      <c r="F309" s="109"/>
    </row>
    <row r="310" spans="1:6" x14ac:dyDescent="0.35">
      <c r="A310" s="14" t="s">
        <v>157</v>
      </c>
      <c r="B310" s="107" t="s">
        <v>158</v>
      </c>
      <c r="C310" s="102" t="s">
        <v>159</v>
      </c>
      <c r="D310" s="16">
        <f>(8.6*3+5.65*2+3.2+2.4)*0.4*0.5</f>
        <v>8.5399999999999991</v>
      </c>
      <c r="E310" s="108"/>
      <c r="F310" s="109">
        <f>E310*D310</f>
        <v>0</v>
      </c>
    </row>
    <row r="311" spans="1:6" x14ac:dyDescent="0.35">
      <c r="A311" s="14" t="s">
        <v>160</v>
      </c>
      <c r="B311" s="107" t="s">
        <v>161</v>
      </c>
      <c r="C311" s="102" t="s">
        <v>159</v>
      </c>
      <c r="D311" s="16">
        <f>(8.5+5.6)*0.5*0.07</f>
        <v>0.49350000000000005</v>
      </c>
      <c r="E311" s="108"/>
      <c r="F311" s="109">
        <f>E311*D311</f>
        <v>0</v>
      </c>
    </row>
    <row r="312" spans="1:6" x14ac:dyDescent="0.35">
      <c r="A312" s="111" t="s">
        <v>162</v>
      </c>
      <c r="B312" s="112" t="s">
        <v>163</v>
      </c>
      <c r="C312" s="114"/>
      <c r="D312" s="115"/>
      <c r="E312" s="108"/>
      <c r="F312" s="109"/>
    </row>
    <row r="313" spans="1:6" x14ac:dyDescent="0.35">
      <c r="A313" s="111" t="s">
        <v>164</v>
      </c>
      <c r="B313" s="112" t="s">
        <v>165</v>
      </c>
      <c r="C313" s="114"/>
      <c r="D313" s="115"/>
      <c r="E313" s="108"/>
      <c r="F313" s="109"/>
    </row>
    <row r="314" spans="1:6" x14ac:dyDescent="0.35">
      <c r="A314" s="14" t="s">
        <v>166</v>
      </c>
      <c r="B314" s="107" t="s">
        <v>167</v>
      </c>
      <c r="C314" s="102" t="s">
        <v>159</v>
      </c>
      <c r="D314" s="113">
        <f>0.6^2*0.2*11</f>
        <v>0.79199999999999993</v>
      </c>
      <c r="E314" s="108"/>
      <c r="F314" s="109">
        <f t="shared" ref="F314:F319" si="10">E314*D314</f>
        <v>0</v>
      </c>
    </row>
    <row r="315" spans="1:6" x14ac:dyDescent="0.35">
      <c r="A315" s="14" t="s">
        <v>168</v>
      </c>
      <c r="B315" s="107" t="s">
        <v>169</v>
      </c>
      <c r="C315" s="102" t="s">
        <v>159</v>
      </c>
      <c r="D315" s="113">
        <f>0.2^2*0.6*11</f>
        <v>0.26400000000000007</v>
      </c>
      <c r="E315" s="108"/>
      <c r="F315" s="109">
        <f t="shared" si="10"/>
        <v>0</v>
      </c>
    </row>
    <row r="316" spans="1:6" x14ac:dyDescent="0.35">
      <c r="A316" s="111" t="s">
        <v>170</v>
      </c>
      <c r="B316" s="112" t="s">
        <v>171</v>
      </c>
      <c r="C316" s="114"/>
      <c r="D316" s="115"/>
      <c r="E316" s="108"/>
      <c r="F316" s="109">
        <f t="shared" si="10"/>
        <v>0</v>
      </c>
    </row>
    <row r="317" spans="1:6" x14ac:dyDescent="0.35">
      <c r="A317" s="14" t="s">
        <v>172</v>
      </c>
      <c r="B317" s="107" t="s">
        <v>173</v>
      </c>
      <c r="C317" s="102" t="s">
        <v>159</v>
      </c>
      <c r="D317" s="16">
        <f>(8.6*3+5.65*2+3.2+2.4)*0.2^2</f>
        <v>1.7080000000000002</v>
      </c>
      <c r="E317" s="108"/>
      <c r="F317" s="109">
        <f t="shared" si="10"/>
        <v>0</v>
      </c>
    </row>
    <row r="318" spans="1:6" x14ac:dyDescent="0.35">
      <c r="A318" s="14" t="s">
        <v>174</v>
      </c>
      <c r="B318" s="107" t="s">
        <v>175</v>
      </c>
      <c r="C318" s="102" t="s">
        <v>159</v>
      </c>
      <c r="D318" s="113">
        <f>11*3.6*0.2^2</f>
        <v>1.5840000000000003</v>
      </c>
      <c r="E318" s="108"/>
      <c r="F318" s="109">
        <f t="shared" si="10"/>
        <v>0</v>
      </c>
    </row>
    <row r="319" spans="1:6" ht="19" customHeight="1" x14ac:dyDescent="0.35">
      <c r="A319" s="14" t="s">
        <v>176</v>
      </c>
      <c r="B319" s="107" t="s">
        <v>177</v>
      </c>
      <c r="C319" s="102" t="s">
        <v>159</v>
      </c>
      <c r="D319" s="16">
        <f>(8.6*3+5.65*2+3.2+2.4)*0.2^2</f>
        <v>1.7080000000000002</v>
      </c>
      <c r="E319" s="108"/>
      <c r="F319" s="109">
        <f t="shared" si="10"/>
        <v>0</v>
      </c>
    </row>
    <row r="320" spans="1:6" x14ac:dyDescent="0.35">
      <c r="A320" s="14" t="s">
        <v>178</v>
      </c>
      <c r="B320" s="107" t="s">
        <v>179</v>
      </c>
      <c r="C320" s="102" t="s">
        <v>159</v>
      </c>
      <c r="D320" s="16">
        <f>8.3*5.6*0.1</f>
        <v>4.6480000000000006</v>
      </c>
      <c r="E320" s="108"/>
      <c r="F320" s="109"/>
    </row>
    <row r="321" spans="1:6" x14ac:dyDescent="0.35">
      <c r="A321" s="97" t="s">
        <v>180</v>
      </c>
      <c r="B321" s="98" t="s">
        <v>181</v>
      </c>
      <c r="C321" s="97"/>
      <c r="D321" s="99"/>
      <c r="E321" s="100"/>
      <c r="F321" s="101"/>
    </row>
    <row r="322" spans="1:6" ht="14.5" x14ac:dyDescent="0.35">
      <c r="A322" s="14" t="s">
        <v>182</v>
      </c>
      <c r="B322" s="107" t="s">
        <v>183</v>
      </c>
      <c r="C322" s="14" t="s">
        <v>147</v>
      </c>
      <c r="D322" s="16">
        <f>(8.6*3+5.65*2+3.2+2.4)*3.4</f>
        <v>145.17999999999998</v>
      </c>
      <c r="E322" s="108"/>
      <c r="F322" s="109">
        <f>E322*D322</f>
        <v>0</v>
      </c>
    </row>
    <row r="323" spans="1:6" ht="14.5" x14ac:dyDescent="0.35">
      <c r="A323" s="14" t="s">
        <v>184</v>
      </c>
      <c r="B323" s="107" t="s">
        <v>185</v>
      </c>
      <c r="C323" s="14" t="s">
        <v>147</v>
      </c>
      <c r="D323" s="16">
        <v>0</v>
      </c>
      <c r="E323" s="108"/>
      <c r="F323" s="109">
        <f>E323*D323</f>
        <v>0</v>
      </c>
    </row>
    <row r="324" spans="1:6" ht="14.5" x14ac:dyDescent="0.35">
      <c r="A324" s="14" t="s">
        <v>186</v>
      </c>
      <c r="B324" s="107" t="s">
        <v>187</v>
      </c>
      <c r="C324" s="14" t="s">
        <v>147</v>
      </c>
      <c r="D324" s="16">
        <f>(2.6+2.15)*3-0.9*2.1</f>
        <v>12.36</v>
      </c>
      <c r="E324" s="116"/>
      <c r="F324" s="109"/>
    </row>
    <row r="325" spans="1:6" x14ac:dyDescent="0.35">
      <c r="A325" s="97" t="s">
        <v>188</v>
      </c>
      <c r="B325" s="98" t="s">
        <v>189</v>
      </c>
      <c r="C325" s="97"/>
      <c r="D325" s="99"/>
      <c r="E325" s="100"/>
      <c r="F325" s="101"/>
    </row>
    <row r="326" spans="1:6" x14ac:dyDescent="0.35">
      <c r="A326" s="111" t="s">
        <v>190</v>
      </c>
      <c r="B326" s="112" t="s">
        <v>191</v>
      </c>
      <c r="C326" s="14"/>
      <c r="D326" s="16"/>
      <c r="E326" s="108"/>
      <c r="F326" s="109"/>
    </row>
    <row r="327" spans="1:6" ht="14.5" x14ac:dyDescent="0.35">
      <c r="A327" s="14" t="s">
        <v>192</v>
      </c>
      <c r="B327" s="107" t="s">
        <v>193</v>
      </c>
      <c r="C327" s="14" t="s">
        <v>147</v>
      </c>
      <c r="D327" s="16">
        <v>0</v>
      </c>
      <c r="E327" s="108"/>
      <c r="F327" s="109">
        <f>E327*D327</f>
        <v>0</v>
      </c>
    </row>
    <row r="328" spans="1:6" ht="14.5" x14ac:dyDescent="0.35">
      <c r="A328" s="14" t="s">
        <v>194</v>
      </c>
      <c r="B328" s="107" t="s">
        <v>195</v>
      </c>
      <c r="C328" s="14" t="s">
        <v>147</v>
      </c>
      <c r="D328" s="16">
        <f>(8.6*3+5.65*2+3.2+2.4)*3.4*2</f>
        <v>290.35999999999996</v>
      </c>
      <c r="E328" s="108"/>
      <c r="F328" s="109">
        <f>E328*D328</f>
        <v>0</v>
      </c>
    </row>
    <row r="329" spans="1:6" x14ac:dyDescent="0.35">
      <c r="A329" s="111" t="s">
        <v>196</v>
      </c>
      <c r="B329" s="112" t="s">
        <v>197</v>
      </c>
      <c r="C329" s="111"/>
      <c r="D329" s="117"/>
      <c r="E329" s="118"/>
      <c r="F329" s="119"/>
    </row>
    <row r="330" spans="1:6" ht="14.5" x14ac:dyDescent="0.35">
      <c r="A330" s="14" t="s">
        <v>198</v>
      </c>
      <c r="B330" s="107" t="s">
        <v>199</v>
      </c>
      <c r="C330" s="14" t="s">
        <v>147</v>
      </c>
      <c r="D330" s="16">
        <f>8.5*1.7+4.15*8.5</f>
        <v>49.725000000000009</v>
      </c>
      <c r="E330" s="108"/>
      <c r="F330" s="109">
        <f>E330*D330</f>
        <v>0</v>
      </c>
    </row>
    <row r="331" spans="1:6" ht="14.5" x14ac:dyDescent="0.35">
      <c r="A331" s="14" t="s">
        <v>200</v>
      </c>
      <c r="B331" s="107" t="s">
        <v>201</v>
      </c>
      <c r="C331" s="14" t="s">
        <v>147</v>
      </c>
      <c r="D331" s="16">
        <f>D311</f>
        <v>0.49350000000000005</v>
      </c>
      <c r="E331" s="108"/>
      <c r="F331" s="109">
        <f>E331*D331</f>
        <v>0</v>
      </c>
    </row>
    <row r="332" spans="1:6" x14ac:dyDescent="0.35">
      <c r="A332" s="97">
        <v>9</v>
      </c>
      <c r="B332" s="98" t="s">
        <v>202</v>
      </c>
      <c r="C332" s="97"/>
      <c r="D332" s="120"/>
      <c r="E332" s="100"/>
      <c r="F332" s="101"/>
    </row>
    <row r="333" spans="1:6" ht="14.5" x14ac:dyDescent="0.35">
      <c r="A333" s="14">
        <v>9.01</v>
      </c>
      <c r="B333" s="107" t="s">
        <v>203</v>
      </c>
      <c r="C333" s="14" t="s">
        <v>147</v>
      </c>
      <c r="D333" s="113">
        <f>9.6*6.7/COS(ATAN(0.2))</f>
        <v>65.593787022857583</v>
      </c>
      <c r="E333" s="108"/>
      <c r="F333" s="109">
        <f>E333*D333</f>
        <v>0</v>
      </c>
    </row>
    <row r="334" spans="1:6" ht="26" x14ac:dyDescent="0.35">
      <c r="A334" s="14">
        <v>9.02</v>
      </c>
      <c r="B334" s="107" t="s">
        <v>204</v>
      </c>
      <c r="C334" s="14" t="s">
        <v>147</v>
      </c>
      <c r="D334" s="113">
        <f>D333</f>
        <v>65.593787022857583</v>
      </c>
      <c r="E334" s="108"/>
      <c r="F334" s="109">
        <f>E334*D334</f>
        <v>0</v>
      </c>
    </row>
    <row r="335" spans="1:6" ht="25.5" customHeight="1" x14ac:dyDescent="0.35">
      <c r="A335" s="14">
        <v>9.0299999999999994</v>
      </c>
      <c r="B335" s="107" t="s">
        <v>205</v>
      </c>
      <c r="C335" s="102" t="s">
        <v>73</v>
      </c>
      <c r="D335" s="113">
        <f>9.6*2</f>
        <v>19.2</v>
      </c>
      <c r="E335" s="108"/>
      <c r="F335" s="109">
        <f>E335*D335</f>
        <v>0</v>
      </c>
    </row>
    <row r="336" spans="1:6" ht="16" customHeight="1" x14ac:dyDescent="0.35">
      <c r="A336" s="14">
        <v>9.0399999999999991</v>
      </c>
      <c r="B336" s="107" t="s">
        <v>206</v>
      </c>
      <c r="C336" s="102" t="s">
        <v>73</v>
      </c>
      <c r="D336" s="113">
        <f>4*3.4</f>
        <v>13.6</v>
      </c>
      <c r="E336" s="108"/>
      <c r="F336" s="109">
        <f>E336*D336</f>
        <v>0</v>
      </c>
    </row>
    <row r="337" spans="1:6" ht="28" customHeight="1" x14ac:dyDescent="0.35">
      <c r="A337" s="14">
        <v>9.0500000000000007</v>
      </c>
      <c r="B337" s="107" t="s">
        <v>207</v>
      </c>
      <c r="C337" s="14" t="s">
        <v>147</v>
      </c>
      <c r="D337" s="121">
        <f>7.02+31.01*1.2</f>
        <v>44.231999999999999</v>
      </c>
      <c r="E337" s="116"/>
      <c r="F337" s="122"/>
    </row>
    <row r="338" spans="1:6" x14ac:dyDescent="0.35">
      <c r="A338" s="14"/>
      <c r="B338" s="107"/>
      <c r="C338" s="102"/>
      <c r="D338" s="113"/>
      <c r="E338" s="108"/>
      <c r="F338" s="109"/>
    </row>
    <row r="339" spans="1:6" x14ac:dyDescent="0.35">
      <c r="A339" s="97" t="s">
        <v>208</v>
      </c>
      <c r="B339" s="98" t="s">
        <v>209</v>
      </c>
      <c r="C339" s="97"/>
      <c r="D339" s="99"/>
      <c r="E339" s="100"/>
      <c r="F339" s="101"/>
    </row>
    <row r="340" spans="1:6" ht="14.5" x14ac:dyDescent="0.35">
      <c r="A340" s="14" t="s">
        <v>210</v>
      </c>
      <c r="B340" s="123" t="s">
        <v>211</v>
      </c>
      <c r="C340" s="14" t="s">
        <v>147</v>
      </c>
      <c r="D340" s="16">
        <f>1.5*1.5*3</f>
        <v>6.75</v>
      </c>
      <c r="E340" s="124"/>
      <c r="F340" s="109">
        <f>E340*D340</f>
        <v>0</v>
      </c>
    </row>
    <row r="341" spans="1:6" ht="14.5" x14ac:dyDescent="0.35">
      <c r="A341" s="14" t="s">
        <v>212</v>
      </c>
      <c r="B341" s="107" t="s">
        <v>213</v>
      </c>
      <c r="C341" s="14" t="s">
        <v>147</v>
      </c>
      <c r="D341" s="16">
        <f>2.5*0.9*5</f>
        <v>11.25</v>
      </c>
      <c r="E341" s="124"/>
      <c r="F341" s="109">
        <f>E341*D341</f>
        <v>0</v>
      </c>
    </row>
    <row r="342" spans="1:6" ht="14.5" x14ac:dyDescent="0.35">
      <c r="A342" s="14" t="s">
        <v>214</v>
      </c>
      <c r="B342" s="107" t="s">
        <v>215</v>
      </c>
      <c r="C342" s="14" t="s">
        <v>147</v>
      </c>
      <c r="D342" s="16">
        <f>2.1*0.8</f>
        <v>1.6800000000000002</v>
      </c>
      <c r="E342" s="124"/>
      <c r="F342" s="109">
        <f>E342*D342</f>
        <v>0</v>
      </c>
    </row>
    <row r="343" spans="1:6" x14ac:dyDescent="0.35">
      <c r="A343" s="125"/>
      <c r="B343" s="126"/>
      <c r="C343" s="125"/>
      <c r="D343" s="127"/>
      <c r="E343" s="128"/>
      <c r="F343" s="129"/>
    </row>
    <row r="344" spans="1:6" x14ac:dyDescent="0.35">
      <c r="A344" s="97">
        <v>11</v>
      </c>
      <c r="B344" s="98" t="s">
        <v>216</v>
      </c>
      <c r="C344" s="97"/>
      <c r="D344" s="99"/>
      <c r="E344" s="100"/>
      <c r="F344" s="101"/>
    </row>
    <row r="345" spans="1:6" ht="14.5" x14ac:dyDescent="0.35">
      <c r="A345" s="14">
        <v>11.01</v>
      </c>
      <c r="B345" s="123" t="s">
        <v>217</v>
      </c>
      <c r="C345" s="14" t="s">
        <v>147</v>
      </c>
      <c r="D345" s="16">
        <v>49.14</v>
      </c>
      <c r="E345" s="124"/>
      <c r="F345" s="109">
        <f>E345*D345</f>
        <v>0</v>
      </c>
    </row>
    <row r="346" spans="1:6" ht="14.5" x14ac:dyDescent="0.35">
      <c r="A346" s="14">
        <v>11.02</v>
      </c>
      <c r="B346" s="107" t="s">
        <v>218</v>
      </c>
      <c r="C346" s="14" t="s">
        <v>147</v>
      </c>
      <c r="D346" s="16">
        <v>49.14</v>
      </c>
      <c r="E346" s="124"/>
      <c r="F346" s="109">
        <f>E346*D346</f>
        <v>0</v>
      </c>
    </row>
    <row r="347" spans="1:6" x14ac:dyDescent="0.35">
      <c r="A347" s="14"/>
      <c r="B347" s="107"/>
      <c r="C347" s="14"/>
      <c r="D347" s="16"/>
      <c r="E347" s="124"/>
      <c r="F347" s="109"/>
    </row>
    <row r="348" spans="1:6" x14ac:dyDescent="0.35">
      <c r="A348" s="97">
        <v>12</v>
      </c>
      <c r="B348" s="98" t="s">
        <v>219</v>
      </c>
      <c r="C348" s="97"/>
      <c r="D348" s="99"/>
      <c r="E348" s="100"/>
      <c r="F348" s="101"/>
    </row>
    <row r="349" spans="1:6" x14ac:dyDescent="0.35">
      <c r="A349" s="14">
        <v>12.01</v>
      </c>
      <c r="B349" s="123" t="s">
        <v>220</v>
      </c>
      <c r="C349" s="14" t="s">
        <v>10</v>
      </c>
      <c r="D349" s="16"/>
      <c r="E349" s="124"/>
      <c r="F349" s="109">
        <f>E349*D349</f>
        <v>0</v>
      </c>
    </row>
    <row r="350" spans="1:6" ht="26" x14ac:dyDescent="0.35">
      <c r="A350" s="14">
        <v>12.02</v>
      </c>
      <c r="B350" s="107" t="s">
        <v>221</v>
      </c>
      <c r="C350" s="14" t="s">
        <v>10</v>
      </c>
      <c r="D350" s="16"/>
      <c r="E350" s="124"/>
      <c r="F350" s="109">
        <f>E350*D350</f>
        <v>0</v>
      </c>
    </row>
    <row r="351" spans="1:6" x14ac:dyDescent="0.35">
      <c r="A351" s="35"/>
      <c r="B351" s="15"/>
      <c r="C351" s="35"/>
      <c r="D351" s="34"/>
      <c r="E351" s="21"/>
      <c r="F351" s="21"/>
    </row>
    <row r="352" spans="1:6" x14ac:dyDescent="0.35">
      <c r="A352" s="130"/>
      <c r="B352" s="162" t="s">
        <v>222</v>
      </c>
      <c r="C352" s="163"/>
      <c r="D352" s="164"/>
      <c r="E352" s="131"/>
      <c r="F352" s="132">
        <f>SUM(F298:F342)/2</f>
        <v>0</v>
      </c>
    </row>
    <row r="353" spans="1:6" s="133" customFormat="1" ht="18" customHeight="1" x14ac:dyDescent="0.35">
      <c r="A353" s="35"/>
      <c r="B353" s="15"/>
      <c r="C353" s="35"/>
      <c r="D353" s="34"/>
      <c r="E353" s="21"/>
      <c r="F353" s="21"/>
    </row>
    <row r="354" spans="1:6" ht="18" customHeight="1" x14ac:dyDescent="0.35">
      <c r="A354" s="90" t="s">
        <v>231</v>
      </c>
      <c r="B354" s="159" t="s">
        <v>224</v>
      </c>
      <c r="C354" s="160"/>
      <c r="D354" s="161"/>
      <c r="E354" s="92"/>
      <c r="F354" s="92"/>
    </row>
    <row r="355" spans="1:6" x14ac:dyDescent="0.35">
      <c r="A355" s="93" t="s">
        <v>130</v>
      </c>
      <c r="B355" s="93" t="s">
        <v>225</v>
      </c>
      <c r="C355" s="93" t="s">
        <v>3</v>
      </c>
      <c r="D355" s="94" t="s">
        <v>226</v>
      </c>
      <c r="E355" s="95" t="s">
        <v>5</v>
      </c>
      <c r="F355" s="96" t="s">
        <v>6</v>
      </c>
    </row>
    <row r="356" spans="1:6" x14ac:dyDescent="0.35">
      <c r="A356" s="35"/>
      <c r="B356" s="15"/>
      <c r="C356" s="35"/>
      <c r="D356" s="34"/>
      <c r="E356" s="21"/>
      <c r="F356" s="21"/>
    </row>
    <row r="357" spans="1:6" ht="27.65" customHeight="1" x14ac:dyDescent="0.35">
      <c r="A357" s="35"/>
      <c r="B357" s="15" t="s">
        <v>227</v>
      </c>
      <c r="C357" s="35" t="s">
        <v>10</v>
      </c>
      <c r="D357" s="34">
        <v>1</v>
      </c>
      <c r="E357" s="21"/>
      <c r="F357" s="21"/>
    </row>
    <row r="358" spans="1:6" ht="27" customHeight="1" x14ac:dyDescent="0.35">
      <c r="A358" s="35"/>
      <c r="B358" s="15" t="s">
        <v>228</v>
      </c>
      <c r="C358" s="35" t="s">
        <v>10</v>
      </c>
      <c r="D358" s="34">
        <v>1</v>
      </c>
      <c r="E358" s="21"/>
      <c r="F358" s="21"/>
    </row>
    <row r="359" spans="1:6" ht="26" x14ac:dyDescent="0.35">
      <c r="A359" s="35"/>
      <c r="B359" s="15" t="s">
        <v>229</v>
      </c>
      <c r="C359" s="35" t="s">
        <v>230</v>
      </c>
      <c r="D359" s="34">
        <f>32+56+14+6</f>
        <v>108</v>
      </c>
      <c r="E359" s="21"/>
      <c r="F359" s="21"/>
    </row>
    <row r="360" spans="1:6" s="133" customFormat="1" ht="17.149999999999999" customHeight="1" x14ac:dyDescent="0.35">
      <c r="A360" s="35"/>
      <c r="B360" s="15"/>
      <c r="C360" s="35"/>
      <c r="D360" s="34"/>
      <c r="E360" s="21"/>
      <c r="F360" s="21"/>
    </row>
    <row r="361" spans="1:6" ht="15.65" customHeight="1" x14ac:dyDescent="0.35">
      <c r="A361" s="90" t="s">
        <v>280</v>
      </c>
      <c r="B361" s="159" t="s">
        <v>232</v>
      </c>
      <c r="C361" s="160"/>
      <c r="D361" s="161"/>
      <c r="E361" s="92"/>
      <c r="F361" s="92"/>
    </row>
    <row r="362" spans="1:6" s="11" customFormat="1" ht="26" customHeight="1" x14ac:dyDescent="0.35">
      <c r="A362" s="93" t="s">
        <v>130</v>
      </c>
      <c r="B362" s="93" t="s">
        <v>225</v>
      </c>
      <c r="C362" s="93" t="s">
        <v>3</v>
      </c>
      <c r="D362" s="94" t="s">
        <v>233</v>
      </c>
      <c r="E362" s="95" t="s">
        <v>234</v>
      </c>
      <c r="F362" s="96" t="s">
        <v>235</v>
      </c>
    </row>
    <row r="363" spans="1:6" x14ac:dyDescent="0.35">
      <c r="A363" s="35"/>
      <c r="B363" s="15"/>
      <c r="C363" s="35"/>
      <c r="D363" s="34"/>
      <c r="E363" s="21"/>
      <c r="F363" s="21"/>
    </row>
    <row r="364" spans="1:6" x14ac:dyDescent="0.35">
      <c r="A364" s="1" t="s">
        <v>236</v>
      </c>
      <c r="B364" s="45" t="s">
        <v>237</v>
      </c>
      <c r="C364" s="1" t="s">
        <v>10</v>
      </c>
      <c r="D364" s="134">
        <v>1</v>
      </c>
      <c r="E364" s="63"/>
      <c r="F364" s="63">
        <f t="shared" ref="F364:F375" si="11">D364*E364</f>
        <v>0</v>
      </c>
    </row>
    <row r="365" spans="1:6" x14ac:dyDescent="0.35">
      <c r="A365" s="1" t="s">
        <v>238</v>
      </c>
      <c r="B365" s="45" t="s">
        <v>239</v>
      </c>
      <c r="C365" s="1" t="s">
        <v>10</v>
      </c>
      <c r="D365" s="134">
        <v>1</v>
      </c>
      <c r="E365" s="63"/>
      <c r="F365" s="63">
        <f t="shared" si="11"/>
        <v>0</v>
      </c>
    </row>
    <row r="366" spans="1:6" ht="14.5" x14ac:dyDescent="0.35">
      <c r="A366" s="1"/>
      <c r="B366" s="45" t="s">
        <v>240</v>
      </c>
      <c r="C366" s="1" t="s">
        <v>241</v>
      </c>
      <c r="D366" s="134">
        <v>1.1759999999999999</v>
      </c>
      <c r="E366" s="63"/>
      <c r="F366" s="63">
        <f t="shared" si="11"/>
        <v>0</v>
      </c>
    </row>
    <row r="367" spans="1:6" ht="27.5" x14ac:dyDescent="0.35">
      <c r="A367" s="1" t="s">
        <v>242</v>
      </c>
      <c r="B367" s="45" t="s">
        <v>243</v>
      </c>
      <c r="C367" s="1" t="s">
        <v>241</v>
      </c>
      <c r="D367" s="134">
        <v>0.16800000000000001</v>
      </c>
      <c r="E367" s="63"/>
      <c r="F367" s="63">
        <f t="shared" si="11"/>
        <v>0</v>
      </c>
    </row>
    <row r="368" spans="1:6" ht="26" x14ac:dyDescent="0.35">
      <c r="A368" s="1" t="s">
        <v>244</v>
      </c>
      <c r="B368" s="45" t="s">
        <v>245</v>
      </c>
      <c r="C368" s="1" t="s">
        <v>246</v>
      </c>
      <c r="D368" s="134">
        <v>10.5</v>
      </c>
      <c r="E368" s="63"/>
      <c r="F368" s="63">
        <f t="shared" si="11"/>
        <v>0</v>
      </c>
    </row>
    <row r="369" spans="1:6" ht="26" x14ac:dyDescent="0.35">
      <c r="A369" s="1" t="s">
        <v>247</v>
      </c>
      <c r="B369" s="45" t="s">
        <v>248</v>
      </c>
      <c r="C369" s="1"/>
      <c r="D369" s="134">
        <v>0.49</v>
      </c>
      <c r="E369" s="63"/>
      <c r="F369" s="63">
        <f t="shared" si="11"/>
        <v>0</v>
      </c>
    </row>
    <row r="370" spans="1:6" x14ac:dyDescent="0.35">
      <c r="A370" s="1" t="s">
        <v>249</v>
      </c>
      <c r="B370" s="45" t="s">
        <v>250</v>
      </c>
      <c r="C370" s="1" t="s">
        <v>73</v>
      </c>
      <c r="D370" s="134">
        <v>5.2</v>
      </c>
      <c r="E370" s="63"/>
      <c r="F370" s="63">
        <f t="shared" si="11"/>
        <v>0</v>
      </c>
    </row>
    <row r="371" spans="1:6" ht="39" x14ac:dyDescent="0.35">
      <c r="A371" s="135">
        <v>7</v>
      </c>
      <c r="B371" s="45" t="s">
        <v>251</v>
      </c>
      <c r="C371" s="1" t="s">
        <v>252</v>
      </c>
      <c r="D371" s="134">
        <v>1</v>
      </c>
      <c r="E371" s="63"/>
      <c r="F371" s="63">
        <f t="shared" si="11"/>
        <v>0</v>
      </c>
    </row>
    <row r="372" spans="1:6" ht="26" x14ac:dyDescent="0.35">
      <c r="A372" s="135">
        <v>8</v>
      </c>
      <c r="B372" s="45" t="s">
        <v>253</v>
      </c>
      <c r="C372" s="1" t="s">
        <v>254</v>
      </c>
      <c r="D372" s="134">
        <v>1</v>
      </c>
      <c r="E372" s="63"/>
      <c r="F372" s="63">
        <f t="shared" si="11"/>
        <v>0</v>
      </c>
    </row>
    <row r="373" spans="1:6" ht="39" x14ac:dyDescent="0.35">
      <c r="A373" s="134">
        <v>9</v>
      </c>
      <c r="B373" s="45" t="s">
        <v>255</v>
      </c>
      <c r="C373" s="1" t="s">
        <v>252</v>
      </c>
      <c r="D373" s="134">
        <v>1</v>
      </c>
      <c r="E373" s="63"/>
      <c r="F373" s="63">
        <f t="shared" si="11"/>
        <v>0</v>
      </c>
    </row>
    <row r="374" spans="1:6" ht="26" x14ac:dyDescent="0.35">
      <c r="A374" s="134">
        <v>10</v>
      </c>
      <c r="B374" s="45" t="s">
        <v>256</v>
      </c>
      <c r="C374" s="1" t="s">
        <v>257</v>
      </c>
      <c r="D374" s="134">
        <v>2</v>
      </c>
      <c r="E374" s="63"/>
      <c r="F374" s="63">
        <f t="shared" si="11"/>
        <v>0</v>
      </c>
    </row>
    <row r="375" spans="1:6" ht="20.5" customHeight="1" x14ac:dyDescent="0.35">
      <c r="A375" s="1">
        <v>11</v>
      </c>
      <c r="B375" s="45" t="s">
        <v>258</v>
      </c>
      <c r="C375" s="1" t="s">
        <v>259</v>
      </c>
      <c r="D375" s="134">
        <v>1</v>
      </c>
      <c r="E375" s="63"/>
      <c r="F375" s="63">
        <f t="shared" si="11"/>
        <v>0</v>
      </c>
    </row>
    <row r="376" spans="1:6" x14ac:dyDescent="0.35">
      <c r="A376" s="136"/>
      <c r="B376" s="152" t="s">
        <v>260</v>
      </c>
      <c r="C376" s="153"/>
      <c r="D376" s="154"/>
      <c r="E376" s="137"/>
      <c r="F376" s="137">
        <f>SUM(F364:F375)</f>
        <v>0</v>
      </c>
    </row>
    <row r="377" spans="1:6" ht="45" customHeight="1" x14ac:dyDescent="0.35">
      <c r="A377" s="155" t="s">
        <v>261</v>
      </c>
      <c r="B377" s="155"/>
      <c r="C377" s="155"/>
      <c r="D377" s="155"/>
      <c r="E377" s="155"/>
      <c r="F377" s="138"/>
    </row>
  </sheetData>
  <mergeCells count="7">
    <mergeCell ref="B376:D376"/>
    <mergeCell ref="A377:E377"/>
    <mergeCell ref="A2:F2"/>
    <mergeCell ref="B293:D293"/>
    <mergeCell ref="B352:D352"/>
    <mergeCell ref="B354:D354"/>
    <mergeCell ref="B361:D361"/>
  </mergeCells>
  <phoneticPr fontId="3" type="noConversion"/>
  <pageMargins left="0.25" right="0.25"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64</Value>
      <Value>45</Value>
    </TaxCatchAll>
    <lcf76f155ced4ddcb4097134ff3c332f xmlns="a549ddaf-d19c-43f1-9a21-cc206b33b913">
      <Terms xmlns="http://schemas.microsoft.com/office/infopath/2007/PartnerControls"/>
    </lcf76f155ced4ddcb4097134ff3c332f>
    <h6a71f3e574e4344bc34f3fc9dd20054 xmlns="ca283e0b-db31-4043-a2ef-b80661bf084a">
      <Terms xmlns="http://schemas.microsoft.com/office/infopath/2007/PartnerControls">
        <TermInfo xmlns="http://schemas.microsoft.com/office/infopath/2007/PartnerControls">
          <TermName xmlns="http://schemas.microsoft.com/office/infopath/2007/PartnerControls">Innovation Activities</TermName>
          <TermId xmlns="http://schemas.microsoft.com/office/infopath/2007/PartnerControls">98c23bee-ee0a-4a66-9905-642e7008dd17</TermId>
        </TermInfo>
      </Terms>
    </h6a71f3e574e4344bc34f3fc9dd20054>
    <mda26ace941f4791a7314a339fee829c xmlns="ca283e0b-db31-4043-a2ef-b80661bf084a">
      <Terms xmlns="http://schemas.microsoft.com/office/infopath/2007/PartnerControls">
        <TermInfo xmlns="http://schemas.microsoft.com/office/infopath/2007/PartnerControls">
          <TermName xmlns="http://schemas.microsoft.com/office/infopath/2007/PartnerControls">Project management documents</TermName>
          <TermId xmlns="http://schemas.microsoft.com/office/infopath/2007/PartnerControls">5c8aba52-eace-40df-986a-dc8f3346f6ec</TermId>
        </TermInfo>
      </Terms>
    </mda26ace941f4791a7314a339fee829c>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1A15DE21F5DDC47BB6A11C48E52E94F" ma:contentTypeVersion="22" ma:contentTypeDescription="Create a new document." ma:contentTypeScope="" ma:versionID="86aebcbdd8fa4d282dfec56c8bfd16f8">
  <xsd:schema xmlns:xsd="http://www.w3.org/2001/XMLSchema" xmlns:xs="http://www.w3.org/2001/XMLSchema" xmlns:p="http://schemas.microsoft.com/office/2006/metadata/properties" xmlns:ns2="5d71db15-b9a4-4526-b99c-ccd579f5a010" xmlns:ns3="ca283e0b-db31-4043-a2ef-b80661bf084a" xmlns:ns4="a549ddaf-d19c-43f1-9a21-cc206b33b913" targetNamespace="http://schemas.microsoft.com/office/2006/metadata/properties" ma:root="true" ma:fieldsID="61b11309546d9aaccd1e8e8bbb6a2d2d" ns2:_="" ns3:_="" ns4:_="">
    <xsd:import namespace="5d71db15-b9a4-4526-b99c-ccd579f5a010"/>
    <xsd:import namespace="ca283e0b-db31-4043-a2ef-b80661bf084a"/>
    <xsd:import namespace="a549ddaf-d19c-43f1-9a21-cc206b33b913"/>
    <xsd:element name="properties">
      <xsd:complexType>
        <xsd:sequence>
          <xsd:element name="documentManagement">
            <xsd:complexType>
              <xsd:all>
                <xsd:element ref="ns2:_dlc_DocId" minOccurs="0"/>
                <xsd:element ref="ns2:_dlc_DocIdUrl" minOccurs="0"/>
                <xsd:element ref="ns2:_dlc_DocIdPersistId" minOccurs="0"/>
                <xsd:element ref="ns3:mda26ace941f4791a7314a339fee829c" minOccurs="0"/>
                <xsd:element ref="ns3:TaxCatchAll" minOccurs="0"/>
                <xsd:element ref="ns3:h6a71f3e574e4344bc34f3fc9dd20054" minOccurs="0"/>
                <xsd:element ref="ns2:SharedWithUsers" minOccurs="0"/>
                <xsd:element ref="ns2:SharedWithDetails"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lcf76f155ced4ddcb4097134ff3c332f" minOccurs="0"/>
                <xsd:element ref="ns4:MediaServiceGenerationTime" minOccurs="0"/>
                <xsd:element ref="ns4:MediaServiceEventHashCode" minOccurs="0"/>
                <xsd:element ref="ns4:MediaServiceOCR" minOccurs="0"/>
                <xsd:element ref="ns4:MediaLengthInSeconds"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71db15-b9a4-4526-b99c-ccd579f5a010"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mda26ace941f4791a7314a339fee829c" ma:index="12" ma:taxonomy="true" ma:internalName="mda26ace941f4791a7314a339fee829c" ma:taxonomyFieldName="DocumentType" ma:displayName="Document Type *"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 ma:index="13" nillable="true" ma:displayName="Taxonomy Catch All Column" ma:hidden="true" ma:list="{82e1f26a-7886-4a65-b5ef-1a1711f99683}" ma:internalName="TaxCatchAll" ma:showField="CatchAllData" ma:web="5d71db15-b9a4-4526-b99c-ccd579f5a010">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15"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549ddaf-d19c-43f1-9a21-cc206b33b913" elementFormDefault="qualified">
    <xsd:import namespace="http://schemas.microsoft.com/office/2006/documentManagement/types"/>
    <xsd:import namespace="http://schemas.microsoft.com/office/infopath/2007/PartnerControls"/>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DateTaken" ma:index="22" nillable="true" ma:displayName="MediaServiceDateTaken" ma:hidden="true" ma:internalName="MediaServiceDateTaken" ma:readOnly="true">
      <xsd:simpleType>
        <xsd:restriction base="dms:Text"/>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OCR" ma:index="27" nillable="true" ma:displayName="Extracted Text" ma:internalName="MediaServiceOCR" ma:readOnly="true">
      <xsd:simpleType>
        <xsd:restriction base="dms:Note">
          <xsd:maxLength value="255"/>
        </xsd:restriction>
      </xsd:simpleType>
    </xsd:element>
    <xsd:element name="MediaLengthInSeconds" ma:index="28" nillable="true" ma:displayName="MediaLengthInSeconds" ma:hidden="true" ma:internalName="MediaLengthInSeconds" ma:readOnly="true">
      <xsd:simpleType>
        <xsd:restriction base="dms:Unknown"/>
      </xsd:simpleType>
    </xsd:element>
    <xsd:element name="MediaServiceObjectDetectorVersions" ma:index="29" nillable="true" ma:displayName="MediaServiceObjectDetectorVersions" ma:hidden="true" ma:indexed="true" ma:internalName="MediaServiceObjectDetectorVersions"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F27CC7-D9D3-44AC-9D8F-48229E82711F}">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a549ddaf-d19c-43f1-9a21-cc206b33b913"/>
    <ds:schemaRef ds:uri="http://www.w3.org/XML/1998/namespace"/>
    <ds:schemaRef ds:uri="ca283e0b-db31-4043-a2ef-b80661bf084a"/>
    <ds:schemaRef ds:uri="http://schemas.microsoft.com/office/2006/documentManagement/types"/>
    <ds:schemaRef ds:uri="http://purl.org/dc/terms/"/>
    <ds:schemaRef ds:uri="5d71db15-b9a4-4526-b99c-ccd579f5a010"/>
    <ds:schemaRef ds:uri="http://purl.org/dc/dcmitype/"/>
  </ds:schemaRefs>
</ds:datastoreItem>
</file>

<file path=customXml/itemProps2.xml><?xml version="1.0" encoding="utf-8"?>
<ds:datastoreItem xmlns:ds="http://schemas.openxmlformats.org/officeDocument/2006/customXml" ds:itemID="{4E3BF2E1-008E-46FA-9DEA-1A0F6B92C1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71db15-b9a4-4526-b99c-ccd579f5a010"/>
    <ds:schemaRef ds:uri="ca283e0b-db31-4043-a2ef-b80661bf084a"/>
    <ds:schemaRef ds:uri="a549ddaf-d19c-43f1-9a21-cc206b33b91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3FCB4A3-C923-4E37-8794-A0B79BF31FB3}">
  <ds:schemaRefs>
    <ds:schemaRef ds:uri="http://schemas.microsoft.com/sharepoint/events"/>
  </ds:schemaRefs>
</ds:datastoreItem>
</file>

<file path=customXml/itemProps4.xml><?xml version="1.0" encoding="utf-8"?>
<ds:datastoreItem xmlns:ds="http://schemas.openxmlformats.org/officeDocument/2006/customXml" ds:itemID="{0D156CC1-3C93-4BDE-A7DD-8B1F19E52B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DQ - GC &amp; Plomberie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Fulgence Kwizera</dc:creator>
  <cp:keywords/>
  <dc:description/>
  <cp:lastModifiedBy>Irene Irakaza</cp:lastModifiedBy>
  <cp:revision/>
  <dcterms:created xsi:type="dcterms:W3CDTF">2024-08-21T06:28:01Z</dcterms:created>
  <dcterms:modified xsi:type="dcterms:W3CDTF">2024-09-04T10:10:04Z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0x01010061A15DE21F5DDC47BB6A11C48E52E94F</vt:lpwstr>
  </property>
  <property fmtid="{D5CDD505-2E9C-101B-9397-08002B2CF9AE}" pid="3" name="Topic">
    <vt:lpwstr>64;#Innovation Activities|98c23bee-ee0a-4a66-9905-642e7008dd17</vt:lpwstr>
  </property>
  <property fmtid="{D5CDD505-2E9C-101B-9397-08002B2CF9AE}" pid="4" name="MediaServiceImageTags">
    <vt:lpwstr/>
  </property>
  <property fmtid="{D5CDD505-2E9C-101B-9397-08002B2CF9AE}" pid="5" name="DocumentType">
    <vt:lpwstr>45;#Project management documents|5c8aba52-eace-40df-986a-dc8f3346f6ec</vt:lpwstr>
  </property>
</Properties>
</file>