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204A0C5E-BAC1-4C08-BFE9-1C350B259D59}" xr6:coauthVersionLast="47" xr6:coauthVersionMax="47" xr10:uidLastSave="{00000000-0000-0000-0000-000000000000}"/>
  <bookViews>
    <workbookView xWindow="5565" yWindow="3915" windowWidth="21600" windowHeight="11385" xr2:uid="{00000000-000D-0000-FFFF-FFFF00000000}"/>
  </bookViews>
  <sheets>
    <sheet name="RECAP" sheetId="9" r:id="rId1"/>
    <sheet name="BUREAU " sheetId="7" r:id="rId2"/>
    <sheet name="LATRINES " sheetId="8" r:id="rId3"/>
  </sheets>
  <definedNames>
    <definedName name="_xlnm.Print_Area" localSheetId="1">'BUREAU '!$A$1:$F$82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8" l="1"/>
  <c r="C23" i="9" l="1"/>
  <c r="F10" i="7" l="1"/>
  <c r="F80" i="7"/>
  <c r="F79" i="7"/>
  <c r="F46" i="7"/>
  <c r="F69" i="7"/>
  <c r="F65" i="7"/>
  <c r="F61" i="7"/>
  <c r="F71" i="7"/>
  <c r="F44" i="7"/>
  <c r="F39" i="7"/>
  <c r="F36" i="7"/>
  <c r="F37" i="7"/>
  <c r="F38" i="7"/>
  <c r="F27" i="7"/>
  <c r="F81" i="7" l="1"/>
  <c r="F69" i="8"/>
  <c r="F68" i="8"/>
  <c r="F67" i="8"/>
  <c r="F66" i="8"/>
  <c r="F65" i="8"/>
  <c r="F64" i="8"/>
  <c r="F63" i="8"/>
  <c r="D60" i="8"/>
  <c r="F60" i="8" s="1"/>
  <c r="F61" i="8" s="1"/>
  <c r="F57" i="8"/>
  <c r="D56" i="8"/>
  <c r="F56" i="8" s="1"/>
  <c r="D55" i="8"/>
  <c r="F55" i="8" s="1"/>
  <c r="D54" i="8"/>
  <c r="F54" i="8" s="1"/>
  <c r="D53" i="8"/>
  <c r="F53" i="8" s="1"/>
  <c r="F50" i="8"/>
  <c r="F51" i="8" s="1"/>
  <c r="F47" i="8"/>
  <c r="D46" i="8"/>
  <c r="F46" i="8" s="1"/>
  <c r="D43" i="8"/>
  <c r="F43" i="8" s="1"/>
  <c r="F44" i="8" s="1"/>
  <c r="D40" i="8"/>
  <c r="F40" i="8" s="1"/>
  <c r="D39" i="8"/>
  <c r="D38" i="8"/>
  <c r="F38" i="8" s="1"/>
  <c r="D37" i="8"/>
  <c r="F37" i="8" s="1"/>
  <c r="E36" i="8"/>
  <c r="E39" i="8" s="1"/>
  <c r="D36" i="8"/>
  <c r="F36" i="8" s="1"/>
  <c r="F35" i="8"/>
  <c r="E35" i="8"/>
  <c r="D35" i="8"/>
  <c r="D34" i="8"/>
  <c r="F34" i="8" s="1"/>
  <c r="F33" i="8"/>
  <c r="D33" i="8"/>
  <c r="D32" i="8"/>
  <c r="F32" i="8" s="1"/>
  <c r="D29" i="8"/>
  <c r="F29" i="8" s="1"/>
  <c r="D28" i="8"/>
  <c r="F28" i="8" s="1"/>
  <c r="D27" i="8"/>
  <c r="F27" i="8" s="1"/>
  <c r="D26" i="8"/>
  <c r="F26" i="8" s="1"/>
  <c r="F25" i="8"/>
  <c r="F21" i="8"/>
  <c r="F23" i="8" s="1"/>
  <c r="F48" i="8" l="1"/>
  <c r="F58" i="8"/>
  <c r="F30" i="8"/>
  <c r="F70" i="8"/>
  <c r="F39" i="8"/>
  <c r="F41" i="8" s="1"/>
  <c r="F26" i="7"/>
  <c r="F71" i="8" l="1"/>
  <c r="F73" i="8" s="1"/>
  <c r="C8" i="9" s="1"/>
  <c r="F75" i="7"/>
  <c r="F76" i="7" s="1"/>
  <c r="F72" i="7" l="1"/>
  <c r="F70" i="7"/>
  <c r="F66" i="7"/>
  <c r="F64" i="7"/>
  <c r="F63" i="7"/>
  <c r="F62" i="7"/>
  <c r="F60" i="7"/>
  <c r="F59" i="7"/>
  <c r="F58" i="7"/>
  <c r="F57" i="7"/>
  <c r="F56" i="7"/>
  <c r="F53" i="7"/>
  <c r="F52" i="7"/>
  <c r="F45" i="7"/>
  <c r="F43" i="7"/>
  <c r="F47" i="7" s="1"/>
  <c r="F40" i="7"/>
  <c r="F35" i="7"/>
  <c r="F32" i="7"/>
  <c r="F31" i="7"/>
  <c r="F28" i="7"/>
  <c r="F25" i="7"/>
  <c r="F24" i="7"/>
  <c r="F23" i="7"/>
  <c r="F22" i="7"/>
  <c r="F21" i="7"/>
  <c r="F20" i="7"/>
  <c r="F19" i="7"/>
  <c r="F16" i="7"/>
  <c r="F15" i="7"/>
  <c r="F14" i="7"/>
  <c r="F13" i="7"/>
  <c r="F9" i="7"/>
  <c r="F17" i="7" l="1"/>
  <c r="F73" i="7"/>
  <c r="F54" i="7"/>
  <c r="F33" i="7"/>
  <c r="F29" i="7"/>
  <c r="F41" i="7"/>
  <c r="F67" i="7"/>
  <c r="F11" i="7"/>
  <c r="F82" i="7" l="1"/>
  <c r="F48" i="7"/>
  <c r="F84" i="7" l="1"/>
  <c r="C7" i="9" l="1"/>
  <c r="C9" i="9" s="1"/>
  <c r="C11" i="9" l="1"/>
  <c r="C26" i="9"/>
  <c r="C27" i="9" s="1"/>
</calcChain>
</file>

<file path=xl/sharedStrings.xml><?xml version="1.0" encoding="utf-8"?>
<sst xmlns="http://schemas.openxmlformats.org/spreadsheetml/2006/main" count="354" uniqueCount="224">
  <si>
    <t>REF</t>
  </si>
  <si>
    <t>DESIGNATION DES TRAVAUX</t>
  </si>
  <si>
    <t>U</t>
  </si>
  <si>
    <t>QTE</t>
  </si>
  <si>
    <t>P.U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</si>
  <si>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</si>
  <si>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</si>
  <si>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</si>
  <si>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</si>
  <si>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</si>
  <si>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</si>
  <si>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</si>
  <si>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</si>
  <si>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</si>
  <si>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</si>
  <si>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</si>
  <si>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</si>
  <si>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</si>
  <si>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</si>
  <si>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</si>
  <si>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</si>
  <si>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</si>
  <si>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</si>
  <si>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</si>
  <si>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</si>
  <si>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</si>
  <si>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</si>
  <si>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</si>
  <si>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</si>
  <si>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</si>
  <si>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</si>
  <si>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</si>
  <si>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</si>
  <si>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</si>
  <si>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</si>
  <si>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</si>
  <si>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</si>
  <si>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</si>
  <si>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</si>
  <si>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</si>
  <si>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</si>
  <si>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</si>
  <si>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exterieur  au mortier de ciment tirolienne  dosé à 300kg/m3 de 1,5 d'épaisseur</t>
  </si>
  <si>
    <t>Enduit vertical intérieur  au mortier de ciment dosé à 300kg/m3 de 1,5d'épaisseur</t>
  </si>
  <si>
    <t>4.1</t>
  </si>
  <si>
    <t xml:space="preserve">CADRE DE DEVIS QUANTITATIF ET ESTIMATIF DES TRAVAUX </t>
  </si>
  <si>
    <t>TRAVAUX PREPARATOIRE</t>
  </si>
  <si>
    <t>Sous total 1 - Terrassement et mouvement de terre</t>
  </si>
  <si>
    <t>Sous total 3 - Beton et maconnerie en elevation</t>
  </si>
  <si>
    <t>Sous total 4 - Couverture / Tole / Faux plafond</t>
  </si>
  <si>
    <t>Sous total 5 - Menuiseries metalliques</t>
  </si>
  <si>
    <t>A</t>
  </si>
  <si>
    <t>B</t>
  </si>
  <si>
    <t>Fouille en rigole pour semelles filantes</t>
  </si>
  <si>
    <t>P.T</t>
  </si>
  <si>
    <t>TRAVAUX DE FINITION</t>
  </si>
  <si>
    <t>Sous total 7 - Enduit et revetement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</si>
  <si>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</si>
  <si>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</si>
  <si>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</si>
  <si>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</si>
  <si>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</si>
  <si>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</si>
  <si>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>Couverture en Tôle de Bac (35/100) y compris toutes sujétions de fixation et accessoires</t>
  </si>
  <si>
    <t xml:space="preserve"> BETON- MACONNERIE POUR FONDATION et STRUCTURE PORTANTE</t>
  </si>
  <si>
    <t>Sous total 2 - Beton et maconnerie pour fondation et structure portante</t>
  </si>
  <si>
    <t>FAUX PLAFOND</t>
  </si>
  <si>
    <t>Faux plafond en contre-plaqué de 5mm  y compris fils de suspension et bois d'assemblage et toutes sujetions de mise en oeuvre</t>
  </si>
  <si>
    <t>Rlx de 100m</t>
  </si>
  <si>
    <t xml:space="preserve">B.A dosé à 350kg/m3 pour semelles fillante de 20x30 </t>
  </si>
  <si>
    <t xml:space="preserve">Caractéristiques : 01 bloc de  3 latrines </t>
  </si>
  <si>
    <t>Dimension :3,63m x 4,23m</t>
  </si>
  <si>
    <t>Fosse commune sous toillettes</t>
  </si>
  <si>
    <t>Fouille  plein masse  recevant un radier général en Béton d'ep 10 cm Y compris film polyane et traitement phyto sanitaire  sur toute la partie inferieur de fosse. Et une dalle de 15 pleine sur la partie supérieur . Profondeur fosse 2.00 m a partir du TN</t>
  </si>
  <si>
    <t>Fondation : Semelle fillante en Beton armé</t>
  </si>
  <si>
    <t>Pavement : Terre latéritique compactée 15cm + Beton de forme de 07 cm sous carrelage</t>
  </si>
  <si>
    <t>Revétement exterieur  : Crespissage tyrolyenne 1cm</t>
  </si>
  <si>
    <t>Revétement interieur  : Enduit au mortier de ciment  epaisseur 1,5 cm + carrelag faience + tyrolienne</t>
  </si>
  <si>
    <t>Toiture : toiture en bac alu 35/100 structure en tube carre de 50 ep 3mm encastre dans les poteaux,</t>
  </si>
  <si>
    <t>MONTANT</t>
  </si>
  <si>
    <t>GENERALITES</t>
  </si>
  <si>
    <t>0.2</t>
  </si>
  <si>
    <t>0.3</t>
  </si>
  <si>
    <t>Sous total 0</t>
  </si>
  <si>
    <t xml:space="preserve">Fouille en d'excavation </t>
  </si>
  <si>
    <t xml:space="preserve">Fouille en rigole pour semelles filante </t>
  </si>
  <si>
    <t>1.3</t>
  </si>
  <si>
    <t>1.4</t>
  </si>
  <si>
    <t>1.5</t>
  </si>
  <si>
    <t>Sous total 1</t>
  </si>
  <si>
    <t xml:space="preserve"> BETON- MACONNERIE EN FONDATION</t>
  </si>
  <si>
    <t>2.2</t>
  </si>
  <si>
    <t>B.A dosé à 350kg/m3 pour poteaux en elevation</t>
  </si>
  <si>
    <t>2.3</t>
  </si>
  <si>
    <t>B.A dosé à 350kg/m3 pour poteaux en soubassement</t>
  </si>
  <si>
    <t>2.4</t>
  </si>
  <si>
    <t>Radier general dosé à 250kg/m3 d'épaisseur de 10cm</t>
  </si>
  <si>
    <t>2.5</t>
  </si>
  <si>
    <t>dalle pleine dosé à 250kg/m3 d'épaisseur de 15cm</t>
  </si>
  <si>
    <t>2.6</t>
  </si>
  <si>
    <t>2.7</t>
  </si>
  <si>
    <t>B.A dosé à 350kg/m3 pour chainage Haut</t>
  </si>
  <si>
    <t>2.8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</si>
  <si>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</si>
  <si>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</si>
  <si>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</si>
  <si>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</si>
  <si>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</si>
  <si>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</si>
  <si>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COUVERTURE-TOLE- FAUX PLAFOND</t>
  </si>
  <si>
    <t>Tube carre de 50 , y compris soudure , anti rouille cet accessoires</t>
  </si>
  <si>
    <t>Couverture en Tôle de Bac y compris toutes sujétions</t>
  </si>
  <si>
    <t>Sous total 4</t>
  </si>
  <si>
    <t xml:space="preserve"> Porte  Metallique  de 70x210</t>
  </si>
  <si>
    <t>5.3</t>
  </si>
  <si>
    <t>Sous total 5</t>
  </si>
  <si>
    <t>VI</t>
  </si>
  <si>
    <t xml:space="preserve"> ENDUIT- REVETEMENT-CARRELAGE FAIENCE -CARRELAGE SOL</t>
  </si>
  <si>
    <t>6.1</t>
  </si>
  <si>
    <t>6.2</t>
  </si>
  <si>
    <t>Enduit vertical intérieur  éttanche dans la  fosse</t>
  </si>
  <si>
    <t>6.3</t>
  </si>
  <si>
    <t>Carrelage faience 30x20 hauteur 2,10m</t>
  </si>
  <si>
    <t>6.4</t>
  </si>
  <si>
    <t>Carrela sol anti deranpant 30x30</t>
  </si>
  <si>
    <t>6.5</t>
  </si>
  <si>
    <t>Sous total 6</t>
  </si>
  <si>
    <t>7.2</t>
  </si>
  <si>
    <t xml:space="preserve">Peinture à huile sur menuiseries métalliques  et portes </t>
  </si>
  <si>
    <t>7.3</t>
  </si>
  <si>
    <t>Sous total 7</t>
  </si>
  <si>
    <t>VIII</t>
  </si>
  <si>
    <t xml:space="preserve">APPAREILS ET RACCORDEMENT </t>
  </si>
  <si>
    <t xml:space="preserve">W.C Anglais Turque </t>
  </si>
  <si>
    <t>Robinet de puissage</t>
  </si>
  <si>
    <t xml:space="preserve"> Tuyau dalimentation</t>
  </si>
  <si>
    <t>PVC de 110 evacuation</t>
  </si>
  <si>
    <t xml:space="preserve">PVC de 100 pour aeration </t>
  </si>
  <si>
    <t xml:space="preserve">Corniere pour fermeture regard </t>
  </si>
  <si>
    <t xml:space="preserve">vanne d'Arret </t>
  </si>
  <si>
    <t>Sous total 8</t>
  </si>
  <si>
    <t>TOTAL GENERAL</t>
  </si>
  <si>
    <t xml:space="preserve">TOTAL POUR 02 BLOCS </t>
  </si>
  <si>
    <t xml:space="preserve">TOTAL GENERAL </t>
  </si>
  <si>
    <t>Installation du chantier comprenant : Amenée et repli du matériel,Bureau de chantier  yc table de réunion + 4 places assises + Affichage plans,Gardiennage</t>
  </si>
  <si>
    <t>B.A dosé à 350kg/m3 pour chainage Llinteau</t>
  </si>
  <si>
    <t>Beton de forme pour Rampe d'accès</t>
  </si>
  <si>
    <t xml:space="preserve">B.A dosé à 350kg/m3 pour chainage haut sur mur soutenant la structure tole </t>
  </si>
  <si>
    <t>BETON pour allège   épaisseur 10cm</t>
  </si>
  <si>
    <t>Tube IPN 120 pour structure portante encastrée dans les  de poteaux</t>
  </si>
  <si>
    <t>Tube IPN 100 pour structure portante encastrée dans les  de poteaux</t>
  </si>
  <si>
    <t>Tube IPN 80 pour structure portante encastrée dans les  de poteaux</t>
  </si>
  <si>
    <t xml:space="preserve">Fenetre vitrée  de dimsion 70x160 sur chassi alu avec grille anti effraction et grille anti moustique </t>
  </si>
  <si>
    <t xml:space="preserve"> Porte Metallique  battant assymetrique dim 140 x 220</t>
  </si>
  <si>
    <t xml:space="preserve"> Porte en bois isoplane a un  battant dim 90 x 220</t>
  </si>
  <si>
    <t xml:space="preserve">Peinture a Huile sur murs interieur </t>
  </si>
  <si>
    <t xml:space="preserve">Peinture à huile sur menuiseries métalliques  et portes et Fenetres (en deux couches) </t>
  </si>
  <si>
    <t>Dismatic clim</t>
  </si>
  <si>
    <t>Ventilateur plafonier</t>
  </si>
  <si>
    <t>Prise de courant 2P+T - 16A</t>
  </si>
  <si>
    <t>2.10</t>
  </si>
  <si>
    <t>4.2</t>
  </si>
  <si>
    <t>4.3</t>
  </si>
  <si>
    <t>4.4</t>
  </si>
  <si>
    <t>4.5</t>
  </si>
  <si>
    <t>4.6</t>
  </si>
  <si>
    <t>5.1</t>
  </si>
  <si>
    <t>5.2</t>
  </si>
  <si>
    <t>7.1</t>
  </si>
  <si>
    <t>7.4</t>
  </si>
  <si>
    <t>7.5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</si>
  <si>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</si>
  <si>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</si>
  <si>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</si>
  <si>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</si>
  <si>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</si>
  <si>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</si>
  <si>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</si>
  <si>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</si>
  <si>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</si>
  <si>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9.1</t>
  </si>
  <si>
    <t>Total B - Travaux de finition</t>
  </si>
  <si>
    <t>Gros œuvre et Travaux preparatoire</t>
  </si>
  <si>
    <t xml:space="preserve">Ferme metalique pour la structre de la couverture </t>
  </si>
  <si>
    <t>Réglette double de 120  led y vompris boitier</t>
  </si>
  <si>
    <t>Recapitulatif</t>
  </si>
  <si>
    <t>Câble H07 V-U 3×(1×1.5) + 1G1.5</t>
  </si>
  <si>
    <t>Câble H07 V-U 3×(1×2.5) + 1G2.5</t>
  </si>
  <si>
    <t>Enduit vertical exterieur  au mortier de ciment pose en deux couche ciment+ tirolienne  dosé à 300kg/m3 de 2,5 d'épaisseur</t>
  </si>
  <si>
    <t xml:space="preserve">Travaux preparatoire avec couche d'impregnation et correction des trous avec mastic </t>
  </si>
  <si>
    <t>Sous total 6 - Enduit et revetement</t>
  </si>
  <si>
    <t>Sous total 8 - Peinture</t>
  </si>
  <si>
    <t>Sous total 09 - Faux plafond</t>
  </si>
  <si>
    <t>5.4</t>
  </si>
  <si>
    <t>Fenêtre Imposte type persienne dim 3x0,25
 avec grille antimoustique, pour l'aération du comble</t>
  </si>
  <si>
    <t>X</t>
  </si>
  <si>
    <t xml:space="preserve">CARRELAGE </t>
  </si>
  <si>
    <t>8.4</t>
  </si>
  <si>
    <t xml:space="preserve">Fourniture et Pose de carreaux en grès cérame poli 60 </t>
  </si>
  <si>
    <t>Sous total 10 - Carellage</t>
  </si>
  <si>
    <t>Les prix unitaires comprennent la fourniture et l'installation complete y/c toutes sujétions</t>
  </si>
  <si>
    <t>Fourniture et Pose pavé sous hangar d'attente</t>
  </si>
  <si>
    <t>Total A - Gros œuvre et Travaux preparatoire</t>
  </si>
  <si>
    <t xml:space="preserve">COUT ESTIMATIF POUR UN BUREAU </t>
  </si>
  <si>
    <t xml:space="preserve"> COUT ESTIMATIF POUR 02 blocs de 03 latrines </t>
  </si>
  <si>
    <t>TOTAL ESPACES COMMUNAUTAIRE POUR 03 VILLAGES (JATAKA_KATGUIRI_GUIDAN BAGWARI)</t>
  </si>
  <si>
    <t>TOTAL COUT ESPACES COMMUNAUTAIRE POUR 01 VILLAGE</t>
  </si>
  <si>
    <t>TOTAL AMENAGEMENT EXTERIEUR</t>
  </si>
  <si>
    <t>COUT ESTIMATIF POUR EPACES COMMUNAUTAIRE DANS UN VILLAGE +L'AMENAGEMENT EXTERIEUR</t>
  </si>
  <si>
    <t>TOTAL COUT ESPACES COMMUNAUTAIRE POUR 03 VILLAGE AVEC AMENAGEMENT EXTERIEUR</t>
  </si>
  <si>
    <t xml:space="preserve">AMENAGEMENTS EXTERIEURS </t>
  </si>
  <si>
    <t xml:space="preserve"> Mur de clôture avec deux portes d'acces </t>
  </si>
  <si>
    <t>Arbres ombrages type neem avec grillage de protection  structure metallique</t>
  </si>
  <si>
    <t>Tableau  divisionnaire metalique</t>
  </si>
  <si>
    <t>Installation du chantier comprenant:Amenée et repli du matériel</t>
  </si>
  <si>
    <t>( OPTIONNEL )</t>
  </si>
  <si>
    <t xml:space="preserve">NB : le HCR se reserve le droit de maintenir ou de retirer la  rubrique ( AMENAGEMENTS EXTERIEUR) </t>
  </si>
  <si>
    <t xml:space="preserve">CADRE DE DEVIS QUANTITATIF ET ESTIMATIF </t>
  </si>
  <si>
    <t xml:space="preserve">LOT 03 : CONSTRUCTION DES ESPACES COMMUNAUTAIRES DE PROTECTION </t>
  </si>
  <si>
    <t>LOT 03 : CONSTRUCTION DES ESPACES COMMUNAUTAIRES DES PROTECTION</t>
  </si>
  <si>
    <t xml:space="preserve"> PROJET DE CONSTRUCTION LATRINES DANS LES 03 VILLAGES (12,16 m2)</t>
  </si>
  <si>
    <t xml:space="preserve">LOT 03 : CONSTRUCTION DE 03  ESPACES COMMUNAUTAIRES DE PROTECTION 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</si>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</sst>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&quot;$&quot;* #,##0_);_(&quot;$&quot;* \(#,##0\);_(&quot;$&quot;* &quot;-&quot;??_);_(@_)"/>
    <numFmt numFmtId="167" formatCode="_(* #,##0_);_(* \(#,##0\);_(* &quot;-&quot;??_);_(@_)"/>
    <numFmt numFmtId="168" formatCode="_-* #,##0\ [$XOF]_-;\-* #,##0\ [$XOF]_-;_-* &quot;-&quot;??\ [$XOF]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u val="singleAccounting"/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i/>
      <sz val="10"/>
      <color rgb="FF000000"/>
      <name val="Calibri"/>
      <family val="2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color indexed="8"/>
      <name val="Arial"/>
      <family val="2"/>
    </font>
    <font>
      <b/>
      <sz val="16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sz val="11"/>
      <color rgb="FF00B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i/>
      <sz val="12"/>
      <name val="Times New Roman"/>
      <family val="1"/>
    </font>
    <font>
      <u/>
      <sz val="12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65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left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  <xf numFmtId="167" fontId="6" fillId="0" borderId="0" xfId="1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166" fontId="7" fillId="0" borderId="0" xfId="8" applyNumberFormat="1" applyFont="1"/>
    <xf numFmtId="166" fontId="5" fillId="0" borderId="0" xfId="8" applyNumberFormat="1" applyFont="1"/>
    <xf numFmtId="0" fontId="8" fillId="3" borderId="2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left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2" borderId="2" xfId="4" applyFont="1" applyFill="1" applyBorder="1" applyAlignment="1">
      <alignment vertical="center" wrapText="1"/>
    </xf>
    <xf numFmtId="43" fontId="9" fillId="0" borderId="2" xfId="1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horizontal="right" vertical="center"/>
    </xf>
    <xf numFmtId="0" fontId="9" fillId="0" borderId="2" xfId="4" applyFont="1" applyBorder="1" applyAlignment="1">
      <alignment vertical="center" wrapText="1"/>
    </xf>
    <xf numFmtId="43" fontId="8" fillId="4" borderId="2" xfId="1" applyFont="1" applyFill="1" applyBorder="1" applyAlignment="1">
      <alignment horizontal="right" vertical="center"/>
    </xf>
    <xf numFmtId="0" fontId="9" fillId="0" borderId="2" xfId="5" applyFont="1" applyBorder="1" applyAlignment="1">
      <alignment vertical="center" wrapText="1"/>
    </xf>
    <xf numFmtId="165" fontId="6" fillId="0" borderId="0" xfId="0" applyNumberFormat="1" applyFont="1" applyBorder="1"/>
    <xf numFmtId="0" fontId="9" fillId="0" borderId="6" xfId="6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right" vertical="center"/>
    </xf>
    <xf numFmtId="167" fontId="6" fillId="0" borderId="0" xfId="1" applyNumberFormat="1" applyFont="1" applyFill="1"/>
    <xf numFmtId="0" fontId="9" fillId="0" borderId="8" xfId="2" applyFont="1" applyFill="1" applyBorder="1" applyAlignment="1">
      <alignment horizontal="center" vertical="center"/>
    </xf>
    <xf numFmtId="0" fontId="9" fillId="0" borderId="2" xfId="6" applyFont="1" applyBorder="1" applyAlignment="1">
      <alignment vertical="center" wrapText="1"/>
    </xf>
    <xf numFmtId="0" fontId="9" fillId="0" borderId="2" xfId="7" applyFont="1" applyBorder="1" applyAlignment="1">
      <alignment vertical="center" wrapText="1"/>
    </xf>
    <xf numFmtId="43" fontId="9" fillId="0" borderId="7" xfId="1" applyFont="1" applyBorder="1" applyAlignment="1">
      <alignment horizontal="right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10" fillId="2" borderId="2" xfId="1" applyFont="1" applyFill="1" applyBorder="1" applyAlignment="1">
      <alignment horizontal="center" vertical="center" wrapText="1"/>
    </xf>
    <xf numFmtId="43" fontId="6" fillId="2" borderId="2" xfId="1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43" fontId="9" fillId="2" borderId="2" xfId="1" applyFont="1" applyFill="1" applyBorder="1" applyAlignment="1">
      <alignment horizontal="left" vertical="center"/>
    </xf>
    <xf numFmtId="43" fontId="9" fillId="0" borderId="2" xfId="1" applyFont="1" applyBorder="1" applyAlignment="1">
      <alignment horizontal="center"/>
    </xf>
    <xf numFmtId="43" fontId="9" fillId="0" borderId="2" xfId="1" applyFont="1" applyBorder="1"/>
    <xf numFmtId="43" fontId="9" fillId="0" borderId="2" xfId="1" applyFont="1" applyFill="1" applyBorder="1" applyAlignment="1">
      <alignment horizontal="center"/>
    </xf>
    <xf numFmtId="0" fontId="9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9" fillId="2" borderId="2" xfId="6" applyFont="1" applyFill="1" applyBorder="1" applyAlignment="1">
      <alignment vertical="center" wrapText="1"/>
    </xf>
    <xf numFmtId="43" fontId="9" fillId="2" borderId="2" xfId="1" applyFont="1" applyFill="1" applyBorder="1" applyAlignment="1">
      <alignment horizontal="right" vertical="center"/>
    </xf>
    <xf numFmtId="0" fontId="9" fillId="0" borderId="2" xfId="6" applyFont="1" applyFill="1" applyBorder="1" applyAlignment="1">
      <alignment vertical="center" wrapText="1"/>
    </xf>
    <xf numFmtId="43" fontId="10" fillId="0" borderId="0" xfId="1" applyFont="1" applyAlignment="1">
      <alignment horizontal="center" vertical="center"/>
    </xf>
    <xf numFmtId="43" fontId="6" fillId="0" borderId="0" xfId="1" applyFont="1"/>
    <xf numFmtId="0" fontId="6" fillId="0" borderId="2" xfId="0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4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6" fillId="0" borderId="0" xfId="0" applyFont="1"/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9" fillId="0" borderId="0" xfId="2" applyFont="1" applyAlignment="1">
      <alignment vertic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/>
    </xf>
    <xf numFmtId="0" fontId="20" fillId="5" borderId="2" xfId="2" applyFont="1" applyFill="1" applyBorder="1" applyAlignment="1">
      <alignment horizontal="center" vertical="center"/>
    </xf>
    <xf numFmtId="0" fontId="20" fillId="5" borderId="2" xfId="2" applyFont="1" applyFill="1" applyBorder="1" applyAlignment="1">
      <alignment horizontal="left" vertical="center" wrapText="1"/>
    </xf>
    <xf numFmtId="43" fontId="20" fillId="5" borderId="2" xfId="1" applyFont="1" applyFill="1" applyBorder="1" applyAlignment="1">
      <alignment horizontal="center" vertical="center"/>
    </xf>
    <xf numFmtId="165" fontId="21" fillId="5" borderId="2" xfId="1" applyNumberFormat="1" applyFont="1" applyFill="1" applyBorder="1" applyAlignment="1">
      <alignment horizontal="center" vertical="center"/>
    </xf>
    <xf numFmtId="165" fontId="20" fillId="5" borderId="2" xfId="3" applyNumberFormat="1" applyFont="1" applyFill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2" fillId="0" borderId="2" xfId="2" applyFont="1" applyBorder="1" applyAlignment="1">
      <alignment horizontal="center" vertical="center"/>
    </xf>
    <xf numFmtId="0" fontId="22" fillId="2" borderId="2" xfId="4" applyFont="1" applyFill="1" applyBorder="1" applyAlignment="1">
      <alignment vertical="center" wrapText="1"/>
    </xf>
    <xf numFmtId="43" fontId="22" fillId="0" borderId="2" xfId="1" applyFont="1" applyBorder="1" applyAlignment="1">
      <alignment horizontal="center" vertical="center"/>
    </xf>
    <xf numFmtId="165" fontId="18" fillId="0" borderId="2" xfId="1" applyNumberFormat="1" applyFont="1" applyBorder="1" applyAlignment="1">
      <alignment horizontal="center" vertical="center"/>
    </xf>
    <xf numFmtId="165" fontId="22" fillId="0" borderId="2" xfId="3" applyNumberFormat="1" applyFont="1" applyBorder="1" applyAlignment="1">
      <alignment horizontal="right" vertical="center"/>
    </xf>
    <xf numFmtId="0" fontId="22" fillId="0" borderId="2" xfId="4" applyFont="1" applyBorder="1" applyAlignment="1">
      <alignment vertical="center" wrapText="1"/>
    </xf>
    <xf numFmtId="167" fontId="23" fillId="0" borderId="2" xfId="1" applyNumberFormat="1" applyFont="1" applyBorder="1" applyAlignment="1">
      <alignment horizontal="center" vertical="center"/>
    </xf>
    <xf numFmtId="165" fontId="24" fillId="0" borderId="2" xfId="1" applyNumberFormat="1" applyFont="1" applyBorder="1" applyAlignment="1">
      <alignment horizontal="right" vertical="center"/>
    </xf>
    <xf numFmtId="0" fontId="22" fillId="0" borderId="2" xfId="5" applyFont="1" applyBorder="1" applyAlignment="1">
      <alignment vertical="center" wrapText="1"/>
    </xf>
    <xf numFmtId="43" fontId="23" fillId="0" borderId="2" xfId="1" applyFont="1" applyBorder="1" applyAlignment="1">
      <alignment horizontal="center" vertical="center"/>
    </xf>
    <xf numFmtId="0" fontId="24" fillId="0" borderId="3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4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0" borderId="5" xfId="5" applyFont="1" applyBorder="1" applyAlignment="1">
      <alignment horizontal="center" vertical="center" wrapText="1"/>
    </xf>
    <xf numFmtId="0" fontId="22" fillId="0" borderId="6" xfId="6" applyFont="1" applyFill="1" applyBorder="1" applyAlignment="1">
      <alignment vertical="center" wrapText="1"/>
    </xf>
    <xf numFmtId="43" fontId="22" fillId="0" borderId="2" xfId="1" applyFont="1" applyFill="1" applyBorder="1" applyAlignment="1">
      <alignment horizontal="center" vertical="center"/>
    </xf>
    <xf numFmtId="0" fontId="22" fillId="0" borderId="2" xfId="5" applyFont="1" applyFill="1" applyBorder="1" applyAlignment="1">
      <alignment vertical="center" wrapText="1"/>
    </xf>
    <xf numFmtId="0" fontId="15" fillId="0" borderId="3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/>
    </xf>
    <xf numFmtId="0" fontId="22" fillId="0" borderId="2" xfId="6" applyFont="1" applyBorder="1" applyAlignment="1">
      <alignment vertical="center" wrapText="1"/>
    </xf>
    <xf numFmtId="0" fontId="25" fillId="0" borderId="2" xfId="2" applyFont="1" applyBorder="1" applyAlignment="1">
      <alignment horizontal="center" vertical="center"/>
    </xf>
    <xf numFmtId="0" fontId="24" fillId="0" borderId="3" xfId="6" applyFont="1" applyBorder="1" applyAlignment="1">
      <alignment vertical="center" wrapText="1"/>
    </xf>
    <xf numFmtId="0" fontId="24" fillId="0" borderId="4" xfId="6" applyFont="1" applyBorder="1" applyAlignment="1">
      <alignment vertical="center" wrapText="1"/>
    </xf>
    <xf numFmtId="0" fontId="24" fillId="0" borderId="4" xfId="6" applyFont="1" applyBorder="1" applyAlignment="1">
      <alignment horizontal="center" vertical="center" wrapText="1"/>
    </xf>
    <xf numFmtId="165" fontId="24" fillId="0" borderId="2" xfId="6" applyNumberFormat="1" applyFont="1" applyBorder="1" applyAlignment="1">
      <alignment vertical="center" wrapText="1"/>
    </xf>
    <xf numFmtId="0" fontId="20" fillId="0" borderId="3" xfId="6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center" wrapText="1"/>
    </xf>
    <xf numFmtId="0" fontId="20" fillId="0" borderId="15" xfId="6" applyFont="1" applyBorder="1" applyAlignment="1">
      <alignment horizontal="center" vertical="center" wrapText="1"/>
    </xf>
    <xf numFmtId="0" fontId="16" fillId="0" borderId="2" xfId="6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4" fillId="0" borderId="3" xfId="6" applyFont="1" applyBorder="1" applyAlignment="1">
      <alignment horizontal="left" vertical="center" wrapText="1"/>
    </xf>
    <xf numFmtId="0" fontId="24" fillId="0" borderId="5" xfId="6" applyFont="1" applyBorder="1" applyAlignment="1">
      <alignment horizontal="center" vertical="center" wrapText="1"/>
    </xf>
    <xf numFmtId="0" fontId="20" fillId="0" borderId="5" xfId="6" applyFont="1" applyBorder="1" applyAlignment="1">
      <alignment horizontal="center" vertical="center" wrapText="1"/>
    </xf>
    <xf numFmtId="0" fontId="22" fillId="0" borderId="2" xfId="2" applyFont="1" applyBorder="1" applyAlignment="1">
      <alignment vertical="center" wrapText="1"/>
    </xf>
    <xf numFmtId="0" fontId="16" fillId="2" borderId="2" xfId="6" applyFont="1" applyFill="1" applyBorder="1" applyAlignment="1">
      <alignment horizontal="left" vertical="center" wrapText="1"/>
    </xf>
    <xf numFmtId="0" fontId="16" fillId="2" borderId="2" xfId="6" applyFont="1" applyFill="1" applyBorder="1" applyAlignment="1">
      <alignment horizontal="center" vertical="center" wrapText="1"/>
    </xf>
    <xf numFmtId="43" fontId="22" fillId="2" borderId="2" xfId="1" applyFont="1" applyFill="1" applyBorder="1" applyAlignment="1">
      <alignment horizontal="center" vertical="center"/>
    </xf>
    <xf numFmtId="165" fontId="22" fillId="0" borderId="2" xfId="1" applyNumberFormat="1" applyFont="1" applyBorder="1" applyAlignment="1">
      <alignment horizontal="right" vertical="center"/>
    </xf>
    <xf numFmtId="0" fontId="22" fillId="0" borderId="7" xfId="2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24" fillId="2" borderId="3" xfId="6" applyFont="1" applyFill="1" applyBorder="1" applyAlignment="1">
      <alignment horizontal="left" vertical="center" wrapText="1"/>
    </xf>
    <xf numFmtId="0" fontId="24" fillId="2" borderId="4" xfId="6" applyFont="1" applyFill="1" applyBorder="1" applyAlignment="1">
      <alignment horizontal="left" vertical="center" wrapText="1"/>
    </xf>
    <xf numFmtId="0" fontId="24" fillId="2" borderId="5" xfId="6" applyFont="1" applyFill="1" applyBorder="1" applyAlignment="1">
      <alignment horizontal="center" vertical="center" wrapText="1"/>
    </xf>
    <xf numFmtId="165" fontId="24" fillId="2" borderId="2" xfId="1" applyNumberFormat="1" applyFont="1" applyFill="1" applyBorder="1" applyAlignment="1">
      <alignment horizontal="right" vertical="center"/>
    </xf>
    <xf numFmtId="0" fontId="15" fillId="2" borderId="3" xfId="6" applyFont="1" applyFill="1" applyBorder="1" applyAlignment="1">
      <alignment horizontal="center" vertical="center" wrapText="1"/>
    </xf>
    <xf numFmtId="0" fontId="15" fillId="2" borderId="4" xfId="6" applyFont="1" applyFill="1" applyBorder="1" applyAlignment="1">
      <alignment horizontal="center" vertical="center" wrapText="1"/>
    </xf>
    <xf numFmtId="0" fontId="21" fillId="2" borderId="4" xfId="6" applyFont="1" applyFill="1" applyBorder="1" applyAlignment="1">
      <alignment horizontal="center" vertical="center" wrapText="1"/>
    </xf>
    <xf numFmtId="0" fontId="15" fillId="2" borderId="5" xfId="6" applyFont="1" applyFill="1" applyBorder="1" applyAlignment="1">
      <alignment horizontal="center" vertical="center" wrapText="1"/>
    </xf>
    <xf numFmtId="0" fontId="22" fillId="0" borderId="2" xfId="6" applyFont="1" applyFill="1" applyBorder="1" applyAlignment="1">
      <alignment vertical="center" wrapText="1"/>
    </xf>
    <xf numFmtId="0" fontId="25" fillId="0" borderId="2" xfId="2" applyFont="1" applyBorder="1" applyAlignment="1">
      <alignment horizontal="left" vertical="center"/>
    </xf>
    <xf numFmtId="0" fontId="24" fillId="2" borderId="5" xfId="6" applyFont="1" applyFill="1" applyBorder="1" applyAlignment="1">
      <alignment horizontal="left" vertical="center" wrapText="1"/>
    </xf>
    <xf numFmtId="165" fontId="24" fillId="2" borderId="2" xfId="1" applyNumberFormat="1" applyFont="1" applyFill="1" applyBorder="1" applyAlignment="1">
      <alignment horizontal="left" vertical="center"/>
    </xf>
    <xf numFmtId="0" fontId="16" fillId="0" borderId="2" xfId="6" applyFont="1" applyFill="1" applyBorder="1" applyAlignment="1">
      <alignment horizontal="left" vertical="center" wrapText="1"/>
    </xf>
    <xf numFmtId="43" fontId="22" fillId="0" borderId="2" xfId="1" applyNumberFormat="1" applyFont="1" applyFill="1" applyBorder="1" applyAlignment="1">
      <alignment horizontal="center" vertical="center"/>
    </xf>
    <xf numFmtId="167" fontId="23" fillId="0" borderId="2" xfId="1" applyNumberFormat="1" applyFont="1" applyFill="1" applyBorder="1" applyAlignment="1">
      <alignment horizontal="center" vertical="center"/>
    </xf>
    <xf numFmtId="165" fontId="22" fillId="0" borderId="2" xfId="3" applyNumberFormat="1" applyFont="1" applyFill="1" applyBorder="1" applyAlignment="1">
      <alignment horizontal="right" vertical="center"/>
    </xf>
    <xf numFmtId="0" fontId="0" fillId="0" borderId="18" xfId="0" applyBorder="1"/>
    <xf numFmtId="0" fontId="0" fillId="0" borderId="16" xfId="0" applyBorder="1"/>
    <xf numFmtId="0" fontId="24" fillId="2" borderId="0" xfId="2" applyFont="1" applyFill="1" applyBorder="1" applyAlignment="1">
      <alignment vertical="center" wrapText="1"/>
    </xf>
    <xf numFmtId="168" fontId="5" fillId="2" borderId="17" xfId="1" applyNumberFormat="1" applyFont="1" applyFill="1" applyBorder="1" applyAlignment="1">
      <alignment vertical="center"/>
    </xf>
    <xf numFmtId="0" fontId="25" fillId="2" borderId="0" xfId="2" applyFont="1" applyFill="1" applyBorder="1" applyAlignment="1">
      <alignment horizontal="center" vertical="center"/>
    </xf>
    <xf numFmtId="165" fontId="24" fillId="2" borderId="0" xfId="1" applyNumberFormat="1" applyFont="1" applyFill="1" applyBorder="1" applyAlignment="1">
      <alignment vertical="center"/>
    </xf>
    <xf numFmtId="0" fontId="24" fillId="2" borderId="16" xfId="2" applyFont="1" applyFill="1" applyBorder="1" applyAlignment="1">
      <alignment vertical="center" wrapText="1"/>
    </xf>
    <xf numFmtId="0" fontId="16" fillId="2" borderId="7" xfId="6" applyFont="1" applyFill="1" applyBorder="1" applyAlignment="1">
      <alignment horizontal="left" vertical="center" wrapText="1"/>
    </xf>
    <xf numFmtId="0" fontId="24" fillId="2" borderId="19" xfId="6" applyFont="1" applyFill="1" applyBorder="1" applyAlignment="1">
      <alignment horizontal="left" vertical="center" wrapText="1"/>
    </xf>
    <xf numFmtId="165" fontId="24" fillId="2" borderId="7" xfId="1" applyNumberFormat="1" applyFont="1" applyFill="1" applyBorder="1" applyAlignment="1">
      <alignment horizontal="left" vertical="center"/>
    </xf>
    <xf numFmtId="0" fontId="25" fillId="2" borderId="2" xfId="2" applyFont="1" applyFill="1" applyBorder="1" applyAlignment="1">
      <alignment horizontal="center" vertical="center"/>
    </xf>
    <xf numFmtId="0" fontId="24" fillId="2" borderId="2" xfId="2" applyFont="1" applyFill="1" applyBorder="1" applyAlignment="1">
      <alignment vertical="center" wrapText="1"/>
    </xf>
    <xf numFmtId="165" fontId="24" fillId="2" borderId="2" xfId="1" applyNumberFormat="1" applyFont="1" applyFill="1" applyBorder="1" applyAlignment="1">
      <alignment vertical="center"/>
    </xf>
    <xf numFmtId="167" fontId="6" fillId="0" borderId="0" xfId="1" applyNumberFormat="1" applyFont="1" applyAlignment="1">
      <alignment horizontal="center" vertical="center"/>
    </xf>
    <xf numFmtId="0" fontId="5" fillId="3" borderId="5" xfId="2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0" fontId="6" fillId="0" borderId="0" xfId="6" applyFont="1" applyBorder="1" applyAlignment="1">
      <alignment horizontal="center" vertical="center" wrapText="1"/>
    </xf>
    <xf numFmtId="164" fontId="5" fillId="3" borderId="3" xfId="2" applyNumberFormat="1" applyFont="1" applyFill="1" applyBorder="1" applyAlignment="1">
      <alignment horizontal="right" vertical="center" wrapText="1"/>
    </xf>
    <xf numFmtId="168" fontId="27" fillId="3" borderId="3" xfId="8" applyNumberFormat="1" applyFont="1" applyFill="1" applyBorder="1" applyAlignment="1">
      <alignment horizontal="right" vertical="center" wrapText="1"/>
    </xf>
    <xf numFmtId="168" fontId="6" fillId="0" borderId="0" xfId="0" applyNumberFormat="1" applyFont="1" applyAlignment="1">
      <alignment horizontal="center" vertical="center"/>
    </xf>
    <xf numFmtId="43" fontId="9" fillId="0" borderId="2" xfId="1" applyFont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center" vertical="center" wrapText="1"/>
    </xf>
    <xf numFmtId="0" fontId="28" fillId="6" borderId="2" xfId="0" applyFont="1" applyFill="1" applyBorder="1"/>
    <xf numFmtId="168" fontId="30" fillId="0" borderId="22" xfId="8" applyNumberFormat="1" applyFont="1" applyBorder="1"/>
    <xf numFmtId="43" fontId="0" fillId="0" borderId="0" xfId="1" applyFont="1"/>
    <xf numFmtId="0" fontId="0" fillId="0" borderId="12" xfId="0" applyBorder="1"/>
    <xf numFmtId="167" fontId="28" fillId="6" borderId="26" xfId="1" applyNumberFormat="1" applyFont="1" applyFill="1" applyBorder="1"/>
    <xf numFmtId="167" fontId="28" fillId="6" borderId="28" xfId="1" applyNumberFormat="1" applyFont="1" applyFill="1" applyBorder="1"/>
    <xf numFmtId="0" fontId="0" fillId="0" borderId="9" xfId="0" applyBorder="1"/>
    <xf numFmtId="0" fontId="0" fillId="0" borderId="11" xfId="0" applyBorder="1"/>
    <xf numFmtId="0" fontId="0" fillId="0" borderId="30" xfId="0" applyBorder="1"/>
    <xf numFmtId="0" fontId="0" fillId="0" borderId="31" xfId="0" applyBorder="1"/>
    <xf numFmtId="0" fontId="0" fillId="0" borderId="14" xfId="0" applyBorder="1"/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29" fillId="0" borderId="24" xfId="0" applyFont="1" applyBorder="1"/>
    <xf numFmtId="0" fontId="28" fillId="4" borderId="27" xfId="0" applyFont="1" applyFill="1" applyBorder="1"/>
    <xf numFmtId="0" fontId="28" fillId="4" borderId="2" xfId="0" applyFont="1" applyFill="1" applyBorder="1"/>
    <xf numFmtId="167" fontId="28" fillId="4" borderId="28" xfId="1" applyNumberFormat="1" applyFont="1" applyFill="1" applyBorder="1"/>
    <xf numFmtId="0" fontId="28" fillId="6" borderId="25" xfId="0" applyFont="1" applyFill="1" applyBorder="1"/>
    <xf numFmtId="0" fontId="29" fillId="0" borderId="27" xfId="0" applyFont="1" applyBorder="1"/>
    <xf numFmtId="0" fontId="0" fillId="0" borderId="32" xfId="0" applyBorder="1"/>
    <xf numFmtId="0" fontId="0" fillId="0" borderId="7" xfId="0" applyBorder="1"/>
    <xf numFmtId="0" fontId="0" fillId="0" borderId="29" xfId="0" applyBorder="1"/>
    <xf numFmtId="0" fontId="0" fillId="0" borderId="33" xfId="0" applyBorder="1"/>
    <xf numFmtId="0" fontId="30" fillId="0" borderId="34" xfId="0" applyFont="1" applyBorder="1" applyAlignment="1">
      <alignment wrapText="1"/>
    </xf>
    <xf numFmtId="0" fontId="28" fillId="4" borderId="32" xfId="0" applyFont="1" applyFill="1" applyBorder="1"/>
    <xf numFmtId="167" fontId="28" fillId="4" borderId="29" xfId="1" applyNumberFormat="1" applyFont="1" applyFill="1" applyBorder="1"/>
    <xf numFmtId="0" fontId="0" fillId="4" borderId="33" xfId="0" applyFill="1" applyBorder="1"/>
    <xf numFmtId="0" fontId="34" fillId="4" borderId="34" xfId="0" applyFont="1" applyFill="1" applyBorder="1" applyAlignment="1">
      <alignment wrapText="1"/>
    </xf>
    <xf numFmtId="167" fontId="0" fillId="4" borderId="22" xfId="0" applyNumberFormat="1" applyFill="1" applyBorder="1"/>
    <xf numFmtId="0" fontId="29" fillId="7" borderId="35" xfId="0" applyFont="1" applyFill="1" applyBorder="1"/>
    <xf numFmtId="0" fontId="28" fillId="7" borderId="36" xfId="0" applyFont="1" applyFill="1" applyBorder="1" applyAlignment="1">
      <alignment wrapText="1"/>
    </xf>
    <xf numFmtId="168" fontId="34" fillId="7" borderId="37" xfId="8" applyNumberFormat="1" applyFont="1" applyFill="1" applyBorder="1"/>
    <xf numFmtId="0" fontId="29" fillId="7" borderId="33" xfId="0" applyFont="1" applyFill="1" applyBorder="1"/>
    <xf numFmtId="0" fontId="28" fillId="7" borderId="34" xfId="0" applyFont="1" applyFill="1" applyBorder="1" applyAlignment="1">
      <alignment wrapText="1"/>
    </xf>
    <xf numFmtId="168" fontId="30" fillId="7" borderId="22" xfId="8" applyNumberFormat="1" applyFont="1" applyFill="1" applyBorder="1"/>
    <xf numFmtId="0" fontId="28" fillId="4" borderId="7" xfId="0" applyFont="1" applyFill="1" applyBorder="1" applyAlignment="1">
      <alignment wrapText="1"/>
    </xf>
    <xf numFmtId="167" fontId="6" fillId="0" borderId="0" xfId="0" applyNumberFormat="1" applyFont="1" applyBorder="1"/>
    <xf numFmtId="0" fontId="34" fillId="0" borderId="38" xfId="0" applyFont="1" applyFill="1" applyBorder="1"/>
    <xf numFmtId="0" fontId="33" fillId="0" borderId="39" xfId="0" applyFont="1" applyFill="1" applyBorder="1"/>
    <xf numFmtId="0" fontId="33" fillId="0" borderId="40" xfId="0" applyFont="1" applyFill="1" applyBorder="1"/>
    <xf numFmtId="0" fontId="37" fillId="8" borderId="0" xfId="0" applyFont="1" applyFill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6" fillId="0" borderId="18" xfId="0" applyFont="1" applyBorder="1" applyAlignment="1">
      <alignment horizontal="left" wrapText="1"/>
    </xf>
    <xf numFmtId="0" fontId="36" fillId="0" borderId="16" xfId="0" applyFont="1" applyBorder="1" applyAlignment="1">
      <alignment horizontal="left" wrapText="1"/>
    </xf>
    <xf numFmtId="0" fontId="36" fillId="0" borderId="17" xfId="0" applyFont="1" applyBorder="1" applyAlignment="1">
      <alignment horizontal="left" wrapText="1"/>
    </xf>
    <xf numFmtId="0" fontId="3" fillId="0" borderId="0" xfId="2" applyFont="1" applyAlignment="1">
      <alignment horizontal="center" vertical="center"/>
    </xf>
    <xf numFmtId="0" fontId="8" fillId="4" borderId="3" xfId="4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left" vertical="center" wrapText="1"/>
    </xf>
    <xf numFmtId="0" fontId="8" fillId="4" borderId="5" xfId="4" applyFont="1" applyFill="1" applyBorder="1" applyAlignment="1">
      <alignment horizontal="left" vertical="center" wrapText="1"/>
    </xf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32" fillId="0" borderId="19" xfId="2" applyFont="1" applyFill="1" applyBorder="1" applyAlignment="1">
      <alignment horizontal="left" vertical="center"/>
    </xf>
    <xf numFmtId="0" fontId="32" fillId="0" borderId="20" xfId="2" applyFont="1" applyFill="1" applyBorder="1" applyAlignment="1">
      <alignment horizontal="left" vertical="center"/>
    </xf>
    <xf numFmtId="0" fontId="32" fillId="0" borderId="21" xfId="2" applyFont="1" applyFill="1" applyBorder="1" applyAlignment="1">
      <alignment horizontal="left" vertical="center"/>
    </xf>
    <xf numFmtId="0" fontId="32" fillId="0" borderId="23" xfId="2" applyFont="1" applyFill="1" applyBorder="1" applyAlignment="1">
      <alignment horizontal="left" vertical="center"/>
    </xf>
    <xf numFmtId="0" fontId="32" fillId="0" borderId="1" xfId="2" applyFont="1" applyFill="1" applyBorder="1" applyAlignment="1">
      <alignment horizontal="left" vertical="center"/>
    </xf>
    <xf numFmtId="0" fontId="32" fillId="0" borderId="15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27" fillId="3" borderId="2" xfId="2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165" fontId="24" fillId="2" borderId="3" xfId="1" applyNumberFormat="1" applyFont="1" applyFill="1" applyBorder="1" applyAlignment="1">
      <alignment horizontal="center" vertical="center"/>
    </xf>
    <xf numFmtId="165" fontId="24" fillId="2" borderId="4" xfId="1" applyNumberFormat="1" applyFont="1" applyFill="1" applyBorder="1" applyAlignment="1">
      <alignment horizontal="center" vertical="center"/>
    </xf>
    <xf numFmtId="165" fontId="24" fillId="2" borderId="5" xfId="1" applyNumberFormat="1" applyFont="1" applyFill="1" applyBorder="1" applyAlignment="1">
      <alignment horizontal="center" vertical="center"/>
    </xf>
    <xf numFmtId="0" fontId="16" fillId="2" borderId="19" xfId="6" applyFont="1" applyFill="1" applyBorder="1" applyAlignment="1">
      <alignment horizontal="center" vertical="center" wrapText="1"/>
    </xf>
    <xf numFmtId="0" fontId="16" fillId="2" borderId="20" xfId="6" applyFont="1" applyFill="1" applyBorder="1" applyAlignment="1">
      <alignment horizontal="center" vertical="center" wrapText="1"/>
    </xf>
    <xf numFmtId="0" fontId="16" fillId="2" borderId="21" xfId="6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20" fillId="2" borderId="3" xfId="4" applyFont="1" applyFill="1" applyBorder="1" applyAlignment="1">
      <alignment horizontal="center" vertical="center" wrapText="1"/>
    </xf>
    <xf numFmtId="0" fontId="20" fillId="2" borderId="4" xfId="4" applyFont="1" applyFill="1" applyBorder="1" applyAlignment="1">
      <alignment horizontal="center" vertical="center" wrapText="1"/>
    </xf>
    <xf numFmtId="0" fontId="20" fillId="2" borderId="5" xfId="4" applyFont="1" applyFill="1" applyBorder="1" applyAlignment="1">
      <alignment horizontal="center" vertical="center" wrapText="1"/>
    </xf>
    <xf numFmtId="0" fontId="24" fillId="0" borderId="3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4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0" borderId="5" xfId="5" applyFont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left" vertical="center" wrapText="1"/>
    </xf>
    <xf numFmtId="0" fontId="15" fillId="2" borderId="4" xfId="6" applyFont="1" applyFill="1" applyBorder="1" applyAlignment="1">
      <alignment horizontal="left" vertical="center" wrapText="1"/>
    </xf>
    <xf numFmtId="0" fontId="15" fillId="2" borderId="5" xfId="6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0" fontId="40" fillId="5" borderId="9" xfId="2" applyFont="1" applyFill="1" applyBorder="1" applyAlignment="1">
      <alignment horizontal="center" vertical="center" wrapText="1"/>
    </xf>
    <xf numFmtId="0" fontId="40" fillId="5" borderId="10" xfId="2" applyFont="1" applyFill="1" applyBorder="1" applyAlignment="1">
      <alignment horizontal="center" vertical="center" wrapText="1"/>
    </xf>
    <xf numFmtId="0" fontId="40" fillId="5" borderId="11" xfId="2" applyFont="1" applyFill="1" applyBorder="1" applyAlignment="1">
      <alignment horizontal="center" vertical="center" wrapText="1"/>
    </xf>
    <xf numFmtId="0" fontId="40" fillId="5" borderId="12" xfId="2" applyFont="1" applyFill="1" applyBorder="1" applyAlignment="1">
      <alignment horizontal="center" vertical="center" wrapText="1"/>
    </xf>
    <xf numFmtId="0" fontId="40" fillId="5" borderId="13" xfId="2" applyFont="1" applyFill="1" applyBorder="1" applyAlignment="1">
      <alignment horizontal="center" vertical="center" wrapText="1"/>
    </xf>
    <xf numFmtId="0" fontId="40" fillId="5" borderId="14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5" fillId="0" borderId="0" xfId="0" applyFont="1" applyAlignment="1">
      <alignment horizontal="left"/>
    </xf>
    <xf numFmtId="0" fontId="41" fillId="0" borderId="0" xfId="0" applyFont="1" applyAlignment="1">
      <alignment horizontal="center" vertical="top"/>
    </xf>
    <xf numFmtId="0" fontId="42" fillId="0" borderId="0" xfId="0" applyFont="1" applyAlignment="1">
      <alignment horizontal="center" vertical="center" wrapText="1"/>
    </xf>
  </cellXfs>
  <cellStyles count="10">
    <cellStyle name="Comma" xfId="1" builtinId="3"/>
    <cellStyle name="Currency" xfId="8" builtinId="4"/>
    <cellStyle name="Milliers 2" xfId="3" xr:uid="{00000000-0005-0000-0000-000001000000}"/>
    <cellStyle name="Normal" xfId="0" builtinId="0"/>
    <cellStyle name="Normal 2" xfId="2" xr:uid="{00000000-0005-0000-0000-000004000000}"/>
    <cellStyle name="Normal 2 2" xfId="9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topLeftCell="A22" workbookViewId="0">
      <selection activeCell="C36" sqref="C36"/>
    </sheetView>
  </sheetViews>
  <sheetFormatPr defaultColWidth="11.5703125" defaultRowHeight="15" x14ac:dyDescent="0.25"/>
  <cols>
    <col min="1" max="1" width="3.7109375" customWidth="1"/>
    <col min="2" max="2" width="60" bestFit="1" customWidth="1"/>
    <col min="3" max="3" width="20.85546875" bestFit="1" customWidth="1"/>
    <col min="9" max="9" width="13.85546875" bestFit="1" customWidth="1"/>
  </cols>
  <sheetData>
    <row r="1" spans="1:9" ht="26.25" x14ac:dyDescent="0.4">
      <c r="A1" s="204" t="s">
        <v>217</v>
      </c>
      <c r="B1" s="204"/>
      <c r="C1" s="204"/>
    </row>
    <row r="2" spans="1:9" ht="40.5" customHeight="1" x14ac:dyDescent="0.25">
      <c r="A2" s="205" t="s">
        <v>221</v>
      </c>
      <c r="B2" s="205"/>
      <c r="C2" s="205"/>
    </row>
    <row r="4" spans="1:9" ht="15.75" thickBot="1" x14ac:dyDescent="0.3"/>
    <row r="5" spans="1:9" ht="18.75" x14ac:dyDescent="0.3">
      <c r="A5" s="169"/>
      <c r="B5" s="206" t="s">
        <v>185</v>
      </c>
      <c r="C5" s="207"/>
    </row>
    <row r="6" spans="1:9" ht="15.75" thickBot="1" x14ac:dyDescent="0.3">
      <c r="A6" s="171"/>
      <c r="B6" s="175"/>
      <c r="C6" s="172"/>
    </row>
    <row r="7" spans="1:9" ht="18.75" x14ac:dyDescent="0.3">
      <c r="A7" s="177">
        <v>1</v>
      </c>
      <c r="B7" s="181" t="s">
        <v>203</v>
      </c>
      <c r="C7" s="167">
        <f>'BUREAU '!F84</f>
        <v>0</v>
      </c>
    </row>
    <row r="8" spans="1:9" ht="18.75" x14ac:dyDescent="0.3">
      <c r="A8" s="182">
        <v>2</v>
      </c>
      <c r="B8" s="163" t="s">
        <v>204</v>
      </c>
      <c r="C8" s="168">
        <f>'LATRINES '!F73</f>
        <v>0</v>
      </c>
    </row>
    <row r="9" spans="1:9" ht="18.75" x14ac:dyDescent="0.3">
      <c r="A9" s="182">
        <v>3</v>
      </c>
      <c r="B9" s="163" t="s">
        <v>206</v>
      </c>
      <c r="C9" s="168">
        <f>SUM(C7:C8)</f>
        <v>0</v>
      </c>
    </row>
    <row r="10" spans="1:9" ht="15.75" thickBot="1" x14ac:dyDescent="0.3">
      <c r="A10" s="183"/>
      <c r="B10" s="184"/>
      <c r="C10" s="185"/>
    </row>
    <row r="11" spans="1:9" ht="32.25" thickBot="1" x14ac:dyDescent="0.3">
      <c r="A11" s="186"/>
      <c r="B11" s="187" t="s">
        <v>205</v>
      </c>
      <c r="C11" s="164">
        <f>+C9*3</f>
        <v>0</v>
      </c>
    </row>
    <row r="15" spans="1:9" ht="15.75" thickBot="1" x14ac:dyDescent="0.3"/>
    <row r="16" spans="1:9" ht="9" customHeight="1" x14ac:dyDescent="0.25">
      <c r="A16" s="169"/>
      <c r="B16" s="174"/>
      <c r="C16" s="170"/>
      <c r="I16" s="165"/>
    </row>
    <row r="17" spans="1:3" ht="15" customHeight="1" x14ac:dyDescent="0.25">
      <c r="A17" s="171"/>
      <c r="B17" s="208" t="s">
        <v>215</v>
      </c>
      <c r="C17" s="209"/>
    </row>
    <row r="18" spans="1:3" ht="15.75" customHeight="1" thickBot="1" x14ac:dyDescent="0.3">
      <c r="A18" s="171"/>
      <c r="B18" s="210"/>
      <c r="C18" s="211"/>
    </row>
    <row r="19" spans="1:3" ht="29.25" customHeight="1" thickBot="1" x14ac:dyDescent="0.3">
      <c r="A19" s="212" t="s">
        <v>216</v>
      </c>
      <c r="B19" s="213"/>
      <c r="C19" s="214"/>
    </row>
    <row r="20" spans="1:3" ht="15.75" x14ac:dyDescent="0.25">
      <c r="A20" s="203"/>
      <c r="B20" s="201" t="s">
        <v>210</v>
      </c>
      <c r="C20" s="202"/>
    </row>
    <row r="21" spans="1:3" ht="15.75" x14ac:dyDescent="0.25">
      <c r="A21" s="178">
        <v>1</v>
      </c>
      <c r="B21" s="179" t="s">
        <v>211</v>
      </c>
      <c r="C21" s="180"/>
    </row>
    <row r="22" spans="1:3" ht="32.25" thickBot="1" x14ac:dyDescent="0.3">
      <c r="A22" s="188">
        <v>2</v>
      </c>
      <c r="B22" s="199" t="s">
        <v>212</v>
      </c>
      <c r="C22" s="189"/>
    </row>
    <row r="23" spans="1:3" ht="16.5" thickBot="1" x14ac:dyDescent="0.3">
      <c r="A23" s="190"/>
      <c r="B23" s="191" t="s">
        <v>207</v>
      </c>
      <c r="C23" s="192">
        <f>C22+C21</f>
        <v>0</v>
      </c>
    </row>
    <row r="24" spans="1:3" x14ac:dyDescent="0.25">
      <c r="A24" s="171"/>
      <c r="B24" s="175"/>
      <c r="C24" s="172"/>
    </row>
    <row r="25" spans="1:3" ht="15.75" thickBot="1" x14ac:dyDescent="0.3">
      <c r="A25" s="171"/>
      <c r="B25" s="175"/>
      <c r="C25" s="172"/>
    </row>
    <row r="26" spans="1:3" ht="33" thickBot="1" x14ac:dyDescent="0.35">
      <c r="A26" s="193">
        <v>1</v>
      </c>
      <c r="B26" s="194" t="s">
        <v>208</v>
      </c>
      <c r="C26" s="195">
        <f>C9+C23</f>
        <v>0</v>
      </c>
    </row>
    <row r="27" spans="1:3" ht="33" thickBot="1" x14ac:dyDescent="0.35">
      <c r="A27" s="196">
        <v>3</v>
      </c>
      <c r="B27" s="197" t="s">
        <v>209</v>
      </c>
      <c r="C27" s="198">
        <f>C26*3</f>
        <v>0</v>
      </c>
    </row>
    <row r="28" spans="1:3" ht="15.75" thickBot="1" x14ac:dyDescent="0.3">
      <c r="A28" s="166"/>
      <c r="B28" s="176"/>
      <c r="C28" s="173"/>
    </row>
    <row r="30" spans="1:3" x14ac:dyDescent="0.25">
      <c r="B30" s="263" t="s">
        <v>222</v>
      </c>
      <c r="C30" s="264" t="s">
        <v>223</v>
      </c>
    </row>
    <row r="31" spans="1:3" x14ac:dyDescent="0.25">
      <c r="B31" s="263"/>
      <c r="C31" s="264"/>
    </row>
    <row r="32" spans="1:3" x14ac:dyDescent="0.25">
      <c r="B32" s="263"/>
      <c r="C32" s="264"/>
    </row>
    <row r="33" spans="2:3" x14ac:dyDescent="0.25">
      <c r="B33" s="263"/>
      <c r="C33" s="264"/>
    </row>
    <row r="34" spans="2:3" x14ac:dyDescent="0.25">
      <c r="B34" s="263"/>
      <c r="C34" s="264"/>
    </row>
  </sheetData>
  <mergeCells count="7">
    <mergeCell ref="B30:B34"/>
    <mergeCell ref="C30:C34"/>
    <mergeCell ref="A1:C1"/>
    <mergeCell ref="A2:C2"/>
    <mergeCell ref="B5:C5"/>
    <mergeCell ref="B17:C18"/>
    <mergeCell ref="A19:C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91"/>
  <sheetViews>
    <sheetView topLeftCell="A76" zoomScale="89" zoomScaleNormal="89" zoomScaleSheetLayoutView="100" zoomScalePageLayoutView="90" workbookViewId="0">
      <selection activeCell="D94" sqref="D94"/>
    </sheetView>
  </sheetViews>
  <sheetFormatPr defaultColWidth="11.5703125" defaultRowHeight="15.75" x14ac:dyDescent="0.25"/>
  <cols>
    <col min="1" max="1" width="5.28515625" style="12" bestFit="1" customWidth="1"/>
    <col min="2" max="2" width="60.28515625" style="12" customWidth="1"/>
    <col min="3" max="3" width="13.5703125" style="12" bestFit="1" customWidth="1"/>
    <col min="4" max="4" width="9.7109375" style="12" bestFit="1" customWidth="1"/>
    <col min="5" max="5" width="15.7109375" style="59" customWidth="1"/>
    <col min="6" max="6" width="29" style="60" bestFit="1" customWidth="1"/>
    <col min="7" max="7" width="12" style="14" bestFit="1" customWidth="1"/>
    <col min="8" max="8" width="14.7109375" style="10" bestFit="1" customWidth="1"/>
    <col min="9" max="10" width="11.5703125" style="11"/>
    <col min="11" max="16384" width="11.5703125" style="12"/>
  </cols>
  <sheetData>
    <row r="1" spans="1:15" ht="25.5" customHeight="1" x14ac:dyDescent="0.25">
      <c r="A1" s="205" t="s">
        <v>218</v>
      </c>
      <c r="B1" s="205"/>
      <c r="C1" s="205"/>
      <c r="D1" s="205"/>
      <c r="E1" s="205"/>
      <c r="F1" s="205"/>
    </row>
    <row r="2" spans="1:15" x14ac:dyDescent="0.25">
      <c r="A2" s="215" t="s">
        <v>45</v>
      </c>
      <c r="B2" s="215"/>
      <c r="C2" s="215"/>
      <c r="D2" s="215"/>
      <c r="E2" s="215"/>
      <c r="F2" s="215"/>
    </row>
    <row r="3" spans="1:15" x14ac:dyDescent="0.25">
      <c r="A3" s="1"/>
      <c r="B3" s="1"/>
      <c r="C3" s="2"/>
      <c r="D3" s="2"/>
      <c r="E3" s="3"/>
      <c r="F3" s="4"/>
    </row>
    <row r="4" spans="1:15" x14ac:dyDescent="0.25">
      <c r="A4" s="15" t="s">
        <v>0</v>
      </c>
      <c r="B4" s="16" t="s">
        <v>1</v>
      </c>
      <c r="C4" s="17" t="s">
        <v>2</v>
      </c>
      <c r="D4" s="17" t="s">
        <v>3</v>
      </c>
      <c r="E4" s="17" t="s">
        <v>4</v>
      </c>
      <c r="F4" s="17" t="s">
        <v>54</v>
      </c>
      <c r="G4" s="9"/>
    </row>
    <row r="5" spans="1:15" x14ac:dyDescent="0.25">
      <c r="A5" s="222" t="s">
        <v>200</v>
      </c>
      <c r="B5" s="223"/>
      <c r="C5" s="223"/>
      <c r="D5" s="223"/>
      <c r="E5" s="223"/>
      <c r="F5" s="224"/>
      <c r="G5" s="9"/>
    </row>
    <row r="6" spans="1:15" x14ac:dyDescent="0.25">
      <c r="A6" s="225"/>
      <c r="B6" s="226"/>
      <c r="C6" s="226"/>
      <c r="D6" s="226"/>
      <c r="E6" s="226"/>
      <c r="F6" s="227"/>
      <c r="G6" s="9"/>
    </row>
    <row r="7" spans="1:15" x14ac:dyDescent="0.25">
      <c r="A7" s="5" t="s">
        <v>51</v>
      </c>
      <c r="B7" s="6" t="s">
        <v>182</v>
      </c>
      <c r="C7" s="7"/>
      <c r="D7" s="7"/>
      <c r="E7" s="7"/>
      <c r="F7" s="8"/>
      <c r="G7" s="9"/>
    </row>
    <row r="8" spans="1:15" x14ac:dyDescent="0.25">
      <c r="A8" s="18">
        <v>0</v>
      </c>
      <c r="B8" s="216" t="s">
        <v>46</v>
      </c>
      <c r="C8" s="217"/>
      <c r="D8" s="217"/>
      <c r="E8" s="217"/>
      <c r="F8" s="218"/>
      <c r="G8" s="9"/>
    </row>
    <row r="9" spans="1:15" x14ac:dyDescent="0.25">
      <c r="A9" s="19" t="s">
        <v>5</v>
      </c>
      <c r="B9" s="20" t="s">
        <v>6</v>
      </c>
      <c r="C9" s="21" t="s">
        <v>7</v>
      </c>
      <c r="D9" s="21">
        <v>1</v>
      </c>
      <c r="E9" s="22"/>
      <c r="F9" s="23">
        <f>+D9*E9</f>
        <v>0</v>
      </c>
      <c r="G9" s="9"/>
    </row>
    <row r="10" spans="1:15" ht="57" customHeight="1" x14ac:dyDescent="0.25">
      <c r="A10" s="19" t="s">
        <v>8</v>
      </c>
      <c r="B10" s="24" t="s">
        <v>144</v>
      </c>
      <c r="C10" s="21" t="s">
        <v>7</v>
      </c>
      <c r="D10" s="21">
        <v>1</v>
      </c>
      <c r="E10" s="22"/>
      <c r="F10" s="23">
        <f>+D10*E10</f>
        <v>0</v>
      </c>
      <c r="G10" s="9"/>
    </row>
    <row r="11" spans="1:15" x14ac:dyDescent="0.25">
      <c r="A11" s="18" t="s">
        <v>9</v>
      </c>
      <c r="B11" s="219"/>
      <c r="C11" s="220"/>
      <c r="D11" s="220"/>
      <c r="E11" s="221"/>
      <c r="F11" s="25">
        <f>SUM(F9:F10)</f>
        <v>0</v>
      </c>
      <c r="G11" s="9"/>
    </row>
    <row r="12" spans="1:15" x14ac:dyDescent="0.25">
      <c r="A12" s="19" t="s">
        <v>11</v>
      </c>
      <c r="B12" s="216" t="s">
        <v>10</v>
      </c>
      <c r="C12" s="217"/>
      <c r="D12" s="217"/>
      <c r="E12" s="217"/>
      <c r="F12" s="218"/>
      <c r="G12" s="9"/>
      <c r="J12" s="11" t="s">
        <v>34</v>
      </c>
    </row>
    <row r="13" spans="1:15" ht="31.5" x14ac:dyDescent="0.25">
      <c r="A13" s="19" t="s">
        <v>13</v>
      </c>
      <c r="B13" s="26" t="s">
        <v>37</v>
      </c>
      <c r="C13" s="21" t="s">
        <v>12</v>
      </c>
      <c r="D13" s="21">
        <v>395</v>
      </c>
      <c r="E13" s="22"/>
      <c r="F13" s="23">
        <f>D13*E13</f>
        <v>0</v>
      </c>
      <c r="G13" s="9"/>
      <c r="I13" s="27"/>
    </row>
    <row r="14" spans="1:15" x14ac:dyDescent="0.25">
      <c r="A14" s="19" t="s">
        <v>86</v>
      </c>
      <c r="B14" s="26" t="s">
        <v>53</v>
      </c>
      <c r="C14" s="21" t="s">
        <v>14</v>
      </c>
      <c r="D14" s="21">
        <v>56</v>
      </c>
      <c r="E14" s="22"/>
      <c r="F14" s="23">
        <f>D14*E14</f>
        <v>0</v>
      </c>
      <c r="G14" s="10"/>
    </row>
    <row r="15" spans="1:15" s="10" customFormat="1" x14ac:dyDescent="0.25">
      <c r="A15" s="19" t="s">
        <v>87</v>
      </c>
      <c r="B15" s="26" t="s">
        <v>15</v>
      </c>
      <c r="C15" s="21" t="s">
        <v>14</v>
      </c>
      <c r="D15" s="21">
        <v>20.399999999999999</v>
      </c>
      <c r="E15" s="22"/>
      <c r="F15" s="23">
        <f>D15*E15</f>
        <v>0</v>
      </c>
      <c r="I15" s="11"/>
      <c r="J15" s="11"/>
      <c r="K15" s="12"/>
      <c r="L15" s="12"/>
      <c r="M15" s="12"/>
      <c r="N15" s="12"/>
      <c r="O15" s="12"/>
    </row>
    <row r="16" spans="1:15" ht="14.65" customHeight="1" x14ac:dyDescent="0.25">
      <c r="A16" s="19" t="s">
        <v>88</v>
      </c>
      <c r="B16" s="26" t="s">
        <v>38</v>
      </c>
      <c r="C16" s="21" t="s">
        <v>14</v>
      </c>
      <c r="D16" s="21">
        <v>50.625</v>
      </c>
      <c r="E16" s="22"/>
      <c r="F16" s="23">
        <f>D16*E16</f>
        <v>0</v>
      </c>
      <c r="G16" s="10"/>
    </row>
    <row r="17" spans="1:15" ht="15.75" customHeight="1" x14ac:dyDescent="0.25">
      <c r="B17" s="219" t="s">
        <v>47</v>
      </c>
      <c r="C17" s="220"/>
      <c r="D17" s="220"/>
      <c r="E17" s="221"/>
      <c r="F17" s="25">
        <f>SUM(F13:F16)</f>
        <v>0</v>
      </c>
      <c r="G17" s="9"/>
    </row>
    <row r="18" spans="1:15" s="10" customFormat="1" x14ac:dyDescent="0.25">
      <c r="A18" s="18" t="s">
        <v>16</v>
      </c>
      <c r="B18" s="216" t="s">
        <v>64</v>
      </c>
      <c r="C18" s="217"/>
      <c r="D18" s="217"/>
      <c r="E18" s="217"/>
      <c r="F18" s="218"/>
      <c r="G18" s="9"/>
      <c r="I18" s="11"/>
      <c r="J18" s="11"/>
      <c r="K18" s="12"/>
      <c r="L18" s="12"/>
      <c r="M18" s="12"/>
      <c r="N18" s="12"/>
      <c r="O18" s="12"/>
    </row>
    <row r="19" spans="1:15" s="10" customFormat="1" x14ac:dyDescent="0.25">
      <c r="A19" s="19" t="s">
        <v>17</v>
      </c>
      <c r="B19" s="26" t="s">
        <v>41</v>
      </c>
      <c r="C19" s="21" t="s">
        <v>14</v>
      </c>
      <c r="D19" s="21">
        <v>6</v>
      </c>
      <c r="E19" s="22"/>
      <c r="F19" s="23">
        <f t="shared" ref="F19:F27" si="0">D19*E19</f>
        <v>0</v>
      </c>
      <c r="G19" s="9"/>
      <c r="I19" s="11"/>
      <c r="J19" s="11"/>
      <c r="K19" s="12"/>
      <c r="L19" s="12"/>
      <c r="M19" s="12"/>
      <c r="N19" s="12"/>
      <c r="O19" s="12"/>
    </row>
    <row r="20" spans="1:15" s="10" customFormat="1" ht="13.35" customHeight="1" x14ac:dyDescent="0.25">
      <c r="A20" s="19" t="s">
        <v>91</v>
      </c>
      <c r="B20" s="26" t="s">
        <v>69</v>
      </c>
      <c r="C20" s="21" t="s">
        <v>14</v>
      </c>
      <c r="D20" s="21">
        <v>17</v>
      </c>
      <c r="E20" s="22"/>
      <c r="F20" s="23">
        <f t="shared" si="0"/>
        <v>0</v>
      </c>
      <c r="G20" s="9"/>
      <c r="I20" s="11"/>
      <c r="J20" s="11"/>
      <c r="K20" s="12"/>
      <c r="L20" s="12"/>
      <c r="M20" s="12"/>
      <c r="N20" s="12"/>
      <c r="O20" s="12"/>
    </row>
    <row r="21" spans="1:15" s="10" customFormat="1" x14ac:dyDescent="0.25">
      <c r="A21" s="19" t="s">
        <v>93</v>
      </c>
      <c r="B21" s="26" t="s">
        <v>18</v>
      </c>
      <c r="C21" s="21" t="s">
        <v>14</v>
      </c>
      <c r="D21" s="21">
        <v>3</v>
      </c>
      <c r="E21" s="22"/>
      <c r="F21" s="23">
        <f t="shared" si="0"/>
        <v>0</v>
      </c>
      <c r="G21" s="9"/>
      <c r="I21" s="11"/>
      <c r="J21" s="11"/>
      <c r="K21" s="12"/>
      <c r="L21" s="12"/>
      <c r="M21" s="12"/>
      <c r="N21" s="12"/>
      <c r="O21" s="12"/>
    </row>
    <row r="22" spans="1:15" s="10" customFormat="1" x14ac:dyDescent="0.25">
      <c r="A22" s="19" t="s">
        <v>95</v>
      </c>
      <c r="B22" s="26" t="s">
        <v>19</v>
      </c>
      <c r="C22" s="21" t="s">
        <v>14</v>
      </c>
      <c r="D22" s="21">
        <v>8</v>
      </c>
      <c r="E22" s="22"/>
      <c r="F22" s="23">
        <f t="shared" si="0"/>
        <v>0</v>
      </c>
      <c r="G22" s="9"/>
      <c r="I22" s="11"/>
      <c r="J22" s="11"/>
      <c r="K22" s="12"/>
      <c r="L22" s="12"/>
      <c r="M22" s="12"/>
      <c r="N22" s="12"/>
      <c r="O22" s="12"/>
    </row>
    <row r="23" spans="1:15" s="10" customFormat="1" x14ac:dyDescent="0.25">
      <c r="A23" s="19" t="s">
        <v>97</v>
      </c>
      <c r="B23" s="26" t="s">
        <v>20</v>
      </c>
      <c r="C23" s="21" t="s">
        <v>14</v>
      </c>
      <c r="D23" s="21">
        <v>35</v>
      </c>
      <c r="E23" s="22"/>
      <c r="F23" s="23">
        <f t="shared" si="0"/>
        <v>0</v>
      </c>
      <c r="G23" s="9"/>
      <c r="I23" s="11"/>
      <c r="J23" s="11"/>
      <c r="K23" s="12"/>
      <c r="L23" s="12"/>
      <c r="M23" s="12"/>
      <c r="N23" s="12"/>
      <c r="O23" s="12"/>
    </row>
    <row r="24" spans="1:15" s="10" customFormat="1" x14ac:dyDescent="0.25">
      <c r="A24" s="19" t="s">
        <v>99</v>
      </c>
      <c r="B24" s="28" t="s">
        <v>39</v>
      </c>
      <c r="C24" s="29" t="s">
        <v>12</v>
      </c>
      <c r="D24" s="29">
        <v>124</v>
      </c>
      <c r="E24" s="30"/>
      <c r="F24" s="23">
        <f t="shared" si="0"/>
        <v>0</v>
      </c>
      <c r="G24" s="9"/>
      <c r="I24" s="11"/>
      <c r="J24" s="11"/>
      <c r="K24" s="12"/>
      <c r="L24" s="12"/>
      <c r="M24" s="12"/>
      <c r="N24" s="12"/>
      <c r="O24" s="12"/>
    </row>
    <row r="25" spans="1:15" s="10" customFormat="1" x14ac:dyDescent="0.25">
      <c r="A25" s="19" t="s">
        <v>100</v>
      </c>
      <c r="B25" s="31" t="s">
        <v>145</v>
      </c>
      <c r="C25" s="29" t="s">
        <v>14</v>
      </c>
      <c r="D25" s="29">
        <v>8</v>
      </c>
      <c r="E25" s="30"/>
      <c r="F25" s="23">
        <f t="shared" si="0"/>
        <v>0</v>
      </c>
      <c r="G25" s="9"/>
      <c r="I25" s="11"/>
      <c r="J25" s="11"/>
      <c r="K25" s="12"/>
      <c r="L25" s="12"/>
      <c r="M25" s="12"/>
      <c r="N25" s="12"/>
      <c r="O25" s="12"/>
    </row>
    <row r="26" spans="1:15" s="10" customFormat="1" ht="31.5" x14ac:dyDescent="0.25">
      <c r="A26" s="19" t="s">
        <v>102</v>
      </c>
      <c r="B26" s="31" t="s">
        <v>147</v>
      </c>
      <c r="C26" s="29" t="s">
        <v>14</v>
      </c>
      <c r="D26" s="31">
        <v>3</v>
      </c>
      <c r="E26" s="22"/>
      <c r="F26" s="23">
        <f t="shared" si="0"/>
        <v>0</v>
      </c>
      <c r="I26" s="11"/>
      <c r="J26" s="11"/>
      <c r="K26" s="12"/>
      <c r="L26" s="12"/>
      <c r="M26" s="12"/>
      <c r="N26" s="12"/>
      <c r="O26" s="12"/>
    </row>
    <row r="27" spans="1:15" ht="14.65" customHeight="1" x14ac:dyDescent="0.25">
      <c r="A27" s="19" t="s">
        <v>103</v>
      </c>
      <c r="B27" s="31" t="s">
        <v>146</v>
      </c>
      <c r="C27" s="29" t="s">
        <v>14</v>
      </c>
      <c r="D27" s="29">
        <v>1</v>
      </c>
      <c r="E27" s="22"/>
      <c r="F27" s="23">
        <f t="shared" si="0"/>
        <v>0</v>
      </c>
      <c r="G27" s="33"/>
    </row>
    <row r="28" spans="1:15" x14ac:dyDescent="0.25">
      <c r="A28" s="19" t="s">
        <v>160</v>
      </c>
      <c r="B28" s="31" t="s">
        <v>21</v>
      </c>
      <c r="C28" s="29" t="s">
        <v>22</v>
      </c>
      <c r="D28" s="29">
        <v>24</v>
      </c>
      <c r="E28" s="30"/>
      <c r="F28" s="32">
        <f>+E28*D28</f>
        <v>0</v>
      </c>
      <c r="G28" s="9"/>
    </row>
    <row r="29" spans="1:15" s="10" customFormat="1" ht="15.75" customHeight="1" x14ac:dyDescent="0.25">
      <c r="B29" s="219" t="s">
        <v>65</v>
      </c>
      <c r="C29" s="220"/>
      <c r="D29" s="220"/>
      <c r="E29" s="221"/>
      <c r="F29" s="25">
        <f>SUM(F19:F28)</f>
        <v>0</v>
      </c>
      <c r="G29" s="9"/>
      <c r="I29" s="11"/>
      <c r="J29" s="11"/>
      <c r="K29" s="12"/>
      <c r="L29" s="12"/>
      <c r="M29" s="12"/>
      <c r="N29" s="12"/>
      <c r="O29" s="12"/>
    </row>
    <row r="30" spans="1:15" s="10" customFormat="1" x14ac:dyDescent="0.25">
      <c r="A30" s="18" t="s">
        <v>24</v>
      </c>
      <c r="B30" s="216" t="s">
        <v>23</v>
      </c>
      <c r="C30" s="217"/>
      <c r="D30" s="217"/>
      <c r="E30" s="217"/>
      <c r="F30" s="218"/>
      <c r="G30" s="9"/>
      <c r="I30" s="11"/>
      <c r="J30" s="11"/>
      <c r="K30" s="12"/>
      <c r="L30" s="12"/>
      <c r="M30" s="12"/>
      <c r="N30" s="12"/>
      <c r="O30" s="12"/>
    </row>
    <row r="31" spans="1:15" ht="14.65" customHeight="1" x14ac:dyDescent="0.25">
      <c r="A31" s="34">
        <v>3.1</v>
      </c>
      <c r="B31" s="35" t="s">
        <v>25</v>
      </c>
      <c r="C31" s="21" t="s">
        <v>12</v>
      </c>
      <c r="D31" s="21">
        <v>780</v>
      </c>
      <c r="E31" s="22"/>
      <c r="F31" s="23">
        <f t="shared" ref="F31:F32" si="1">D31*E31</f>
        <v>0</v>
      </c>
      <c r="G31" s="9"/>
    </row>
    <row r="32" spans="1:15" x14ac:dyDescent="0.25">
      <c r="A32" s="19">
        <v>3.2</v>
      </c>
      <c r="B32" s="36" t="s">
        <v>148</v>
      </c>
      <c r="C32" s="21" t="s">
        <v>14</v>
      </c>
      <c r="D32" s="21">
        <v>2</v>
      </c>
      <c r="E32" s="22"/>
      <c r="F32" s="37">
        <f t="shared" si="1"/>
        <v>0</v>
      </c>
      <c r="G32" s="9"/>
    </row>
    <row r="33" spans="1:8" x14ac:dyDescent="0.25">
      <c r="A33" s="18"/>
      <c r="B33" s="219" t="s">
        <v>48</v>
      </c>
      <c r="C33" s="220"/>
      <c r="D33" s="220"/>
      <c r="E33" s="221"/>
      <c r="F33" s="25">
        <f>F31+F32</f>
        <v>0</v>
      </c>
      <c r="G33" s="9"/>
    </row>
    <row r="34" spans="1:8" x14ac:dyDescent="0.25">
      <c r="A34" s="18" t="s">
        <v>26</v>
      </c>
      <c r="B34" s="216" t="s">
        <v>61</v>
      </c>
      <c r="C34" s="217"/>
      <c r="D34" s="217"/>
      <c r="E34" s="217"/>
      <c r="F34" s="218"/>
      <c r="G34" s="9"/>
    </row>
    <row r="35" spans="1:8" ht="48" customHeight="1" x14ac:dyDescent="0.25">
      <c r="A35" s="38" t="s">
        <v>44</v>
      </c>
      <c r="B35" s="39" t="s">
        <v>62</v>
      </c>
      <c r="C35" s="21" t="s">
        <v>22</v>
      </c>
      <c r="D35" s="21">
        <v>518</v>
      </c>
      <c r="E35" s="22"/>
      <c r="F35" s="23">
        <f t="shared" ref="F35:F40" si="2">D35*E35</f>
        <v>0</v>
      </c>
      <c r="G35" s="152"/>
      <c r="H35" s="154"/>
    </row>
    <row r="36" spans="1:8" ht="31.5" x14ac:dyDescent="0.25">
      <c r="A36" s="38" t="s">
        <v>161</v>
      </c>
      <c r="B36" s="39" t="s">
        <v>150</v>
      </c>
      <c r="C36" s="21" t="s">
        <v>22</v>
      </c>
      <c r="D36" s="21">
        <v>56</v>
      </c>
      <c r="E36" s="22"/>
      <c r="F36" s="23">
        <f t="shared" si="2"/>
        <v>0</v>
      </c>
      <c r="G36" s="152"/>
    </row>
    <row r="37" spans="1:8" ht="31.5" x14ac:dyDescent="0.25">
      <c r="A37" s="38" t="s">
        <v>162</v>
      </c>
      <c r="B37" s="39" t="s">
        <v>151</v>
      </c>
      <c r="C37" s="21" t="s">
        <v>22</v>
      </c>
      <c r="D37" s="21">
        <v>72</v>
      </c>
      <c r="E37" s="22"/>
      <c r="F37" s="23">
        <f t="shared" si="2"/>
        <v>0</v>
      </c>
      <c r="G37" s="152"/>
    </row>
    <row r="38" spans="1:8" ht="31.5" x14ac:dyDescent="0.25">
      <c r="A38" s="38" t="s">
        <v>163</v>
      </c>
      <c r="B38" s="39" t="s">
        <v>149</v>
      </c>
      <c r="C38" s="21" t="s">
        <v>22</v>
      </c>
      <c r="D38" s="21">
        <v>28</v>
      </c>
      <c r="E38" s="22"/>
      <c r="F38" s="23">
        <f>D38*E36</f>
        <v>0</v>
      </c>
      <c r="G38" s="152"/>
    </row>
    <row r="39" spans="1:8" x14ac:dyDescent="0.25">
      <c r="A39" s="38" t="s">
        <v>164</v>
      </c>
      <c r="B39" s="39" t="s">
        <v>183</v>
      </c>
      <c r="C39" s="21" t="s">
        <v>22</v>
      </c>
      <c r="D39" s="21">
        <v>15</v>
      </c>
      <c r="E39" s="22"/>
      <c r="F39" s="23">
        <f>D39*E37</f>
        <v>0</v>
      </c>
      <c r="G39" s="152"/>
    </row>
    <row r="40" spans="1:8" ht="31.5" x14ac:dyDescent="0.25">
      <c r="A40" s="38" t="s">
        <v>165</v>
      </c>
      <c r="B40" s="40" t="s">
        <v>63</v>
      </c>
      <c r="C40" s="21" t="s">
        <v>12</v>
      </c>
      <c r="D40" s="21">
        <v>410</v>
      </c>
      <c r="E40" s="22"/>
      <c r="F40" s="23">
        <f t="shared" si="2"/>
        <v>0</v>
      </c>
      <c r="G40" s="9"/>
    </row>
    <row r="41" spans="1:8" x14ac:dyDescent="0.25">
      <c r="A41" s="38"/>
      <c r="B41" s="219" t="s">
        <v>49</v>
      </c>
      <c r="C41" s="220"/>
      <c r="D41" s="220"/>
      <c r="E41" s="221"/>
      <c r="F41" s="25">
        <f>SUM(F35:F40)</f>
        <v>0</v>
      </c>
    </row>
    <row r="42" spans="1:8" x14ac:dyDescent="0.25">
      <c r="A42" s="18" t="s">
        <v>27</v>
      </c>
      <c r="B42" s="216" t="s">
        <v>40</v>
      </c>
      <c r="C42" s="217"/>
      <c r="D42" s="217"/>
      <c r="E42" s="217"/>
      <c r="F42" s="218"/>
    </row>
    <row r="43" spans="1:8" ht="14.65" customHeight="1" x14ac:dyDescent="0.25">
      <c r="A43" s="38" t="s">
        <v>166</v>
      </c>
      <c r="B43" s="41" t="s">
        <v>153</v>
      </c>
      <c r="C43" s="21" t="s">
        <v>28</v>
      </c>
      <c r="D43" s="21">
        <v>6</v>
      </c>
      <c r="E43" s="22"/>
      <c r="F43" s="23">
        <f t="shared" ref="F43:F44" si="3">D43*E43</f>
        <v>0</v>
      </c>
      <c r="G43" s="9"/>
    </row>
    <row r="44" spans="1:8" ht="14.65" customHeight="1" x14ac:dyDescent="0.25">
      <c r="A44" s="38" t="s">
        <v>167</v>
      </c>
      <c r="B44" s="41" t="s">
        <v>154</v>
      </c>
      <c r="C44" s="21" t="s">
        <v>28</v>
      </c>
      <c r="D44" s="21">
        <v>8</v>
      </c>
      <c r="E44" s="22"/>
      <c r="F44" s="23">
        <f t="shared" si="3"/>
        <v>0</v>
      </c>
      <c r="G44" s="9"/>
    </row>
    <row r="45" spans="1:8" ht="14.65" customHeight="1" x14ac:dyDescent="0.25">
      <c r="A45" s="38" t="s">
        <v>114</v>
      </c>
      <c r="B45" s="41" t="s">
        <v>152</v>
      </c>
      <c r="C45" s="21" t="s">
        <v>28</v>
      </c>
      <c r="D45" s="21">
        <v>27</v>
      </c>
      <c r="E45" s="22"/>
      <c r="F45" s="23">
        <f>D45*E45</f>
        <v>0</v>
      </c>
      <c r="G45" s="9"/>
    </row>
    <row r="46" spans="1:8" ht="37.5" customHeight="1" x14ac:dyDescent="0.25">
      <c r="A46" s="38" t="s">
        <v>193</v>
      </c>
      <c r="B46" s="160" t="s">
        <v>194</v>
      </c>
      <c r="C46" s="21" t="s">
        <v>28</v>
      </c>
      <c r="D46" s="21">
        <v>8</v>
      </c>
      <c r="E46" s="21"/>
      <c r="F46" s="23">
        <f>D46*E46</f>
        <v>0</v>
      </c>
      <c r="G46" s="9"/>
    </row>
    <row r="47" spans="1:8" x14ac:dyDescent="0.25">
      <c r="A47" s="156"/>
      <c r="B47" s="219" t="s">
        <v>50</v>
      </c>
      <c r="C47" s="220"/>
      <c r="D47" s="220"/>
      <c r="E47" s="221"/>
      <c r="F47" s="25">
        <f>SUM(F43:F46)</f>
        <v>0</v>
      </c>
      <c r="G47" s="9"/>
    </row>
    <row r="48" spans="1:8" ht="15.75" customHeight="1" x14ac:dyDescent="0.25">
      <c r="A48" s="228" t="s">
        <v>202</v>
      </c>
      <c r="B48" s="229"/>
      <c r="C48" s="229"/>
      <c r="D48" s="230"/>
      <c r="E48" s="153"/>
      <c r="F48" s="157">
        <f>F47+F41+F33+F29+F17+F11</f>
        <v>0</v>
      </c>
      <c r="G48" s="9"/>
    </row>
    <row r="49" spans="1:15" x14ac:dyDescent="0.25">
      <c r="E49" s="12"/>
      <c r="F49" s="12"/>
      <c r="I49" s="42"/>
    </row>
    <row r="50" spans="1:15" x14ac:dyDescent="0.25">
      <c r="A50" s="5" t="s">
        <v>52</v>
      </c>
      <c r="B50" s="6" t="s">
        <v>55</v>
      </c>
      <c r="C50" s="7"/>
      <c r="D50" s="7"/>
      <c r="E50" s="7"/>
      <c r="F50" s="8"/>
    </row>
    <row r="51" spans="1:15" x14ac:dyDescent="0.25">
      <c r="A51" s="38" t="s">
        <v>118</v>
      </c>
      <c r="B51" s="216" t="s">
        <v>33</v>
      </c>
      <c r="C51" s="217"/>
      <c r="D51" s="217"/>
      <c r="E51" s="217"/>
      <c r="F51" s="218"/>
    </row>
    <row r="52" spans="1:15" ht="39.75" customHeight="1" x14ac:dyDescent="0.25">
      <c r="A52" s="38" t="s">
        <v>119</v>
      </c>
      <c r="B52" s="43" t="s">
        <v>188</v>
      </c>
      <c r="C52" s="44" t="s">
        <v>12</v>
      </c>
      <c r="D52" s="21">
        <v>388</v>
      </c>
      <c r="E52" s="45"/>
      <c r="F52" s="46">
        <f>E52*D52</f>
        <v>0</v>
      </c>
      <c r="G52" s="9"/>
    </row>
    <row r="53" spans="1:15" ht="31.5" x14ac:dyDescent="0.25">
      <c r="A53" s="38" t="s">
        <v>121</v>
      </c>
      <c r="B53" s="43" t="s">
        <v>43</v>
      </c>
      <c r="C53" s="47" t="s">
        <v>12</v>
      </c>
      <c r="D53" s="21">
        <v>636</v>
      </c>
      <c r="E53" s="48"/>
      <c r="F53" s="49">
        <f>D53*E53</f>
        <v>0</v>
      </c>
      <c r="G53" s="9"/>
      <c r="H53" s="155"/>
    </row>
    <row r="54" spans="1:15" s="10" customFormat="1" ht="20.25" x14ac:dyDescent="0.55000000000000004">
      <c r="A54" s="18"/>
      <c r="B54" s="219" t="s">
        <v>190</v>
      </c>
      <c r="C54" s="220"/>
      <c r="D54" s="220"/>
      <c r="E54" s="221"/>
      <c r="F54" s="25">
        <f>SUM(F52:F53)</f>
        <v>0</v>
      </c>
      <c r="G54" s="13"/>
      <c r="I54" s="11"/>
      <c r="J54" s="11"/>
      <c r="K54" s="12"/>
      <c r="L54" s="12"/>
      <c r="M54" s="12"/>
      <c r="N54" s="12"/>
      <c r="O54" s="12"/>
    </row>
    <row r="55" spans="1:15" s="10" customFormat="1" ht="20.25" x14ac:dyDescent="0.55000000000000004">
      <c r="A55" s="18" t="s">
        <v>59</v>
      </c>
      <c r="B55" s="216" t="s">
        <v>57</v>
      </c>
      <c r="C55" s="217"/>
      <c r="D55" s="217"/>
      <c r="E55" s="217"/>
      <c r="F55" s="218"/>
      <c r="G55" s="13"/>
      <c r="I55" s="11"/>
      <c r="J55" s="11"/>
      <c r="K55" s="12"/>
      <c r="L55" s="12"/>
      <c r="M55" s="12"/>
      <c r="N55" s="12"/>
      <c r="O55" s="12"/>
    </row>
    <row r="56" spans="1:15" s="10" customFormat="1" ht="20.25" x14ac:dyDescent="0.55000000000000004">
      <c r="A56" s="38" t="s">
        <v>168</v>
      </c>
      <c r="B56" s="41" t="s">
        <v>29</v>
      </c>
      <c r="C56" s="50" t="s">
        <v>7</v>
      </c>
      <c r="D56" s="50">
        <v>1</v>
      </c>
      <c r="E56" s="22"/>
      <c r="F56" s="51">
        <f t="shared" ref="F56:F66" si="4">D56*E56</f>
        <v>0</v>
      </c>
      <c r="G56" s="13"/>
      <c r="I56" s="11"/>
      <c r="J56" s="11"/>
      <c r="K56" s="12"/>
      <c r="L56" s="12"/>
      <c r="M56" s="12"/>
      <c r="N56" s="12"/>
      <c r="O56" s="12"/>
    </row>
    <row r="57" spans="1:15" s="10" customFormat="1" ht="20.25" x14ac:dyDescent="0.55000000000000004">
      <c r="A57" s="38" t="s">
        <v>127</v>
      </c>
      <c r="B57" s="41" t="s">
        <v>30</v>
      </c>
      <c r="C57" s="50" t="s">
        <v>28</v>
      </c>
      <c r="D57" s="50">
        <v>3</v>
      </c>
      <c r="E57" s="22"/>
      <c r="F57" s="51">
        <f t="shared" si="4"/>
        <v>0</v>
      </c>
      <c r="G57" s="13"/>
      <c r="I57" s="11"/>
      <c r="J57" s="11"/>
      <c r="K57" s="12"/>
      <c r="L57" s="12"/>
      <c r="M57" s="12"/>
      <c r="N57" s="12"/>
      <c r="O57" s="12"/>
    </row>
    <row r="58" spans="1:15" s="10" customFormat="1" ht="20.25" x14ac:dyDescent="0.55000000000000004">
      <c r="A58" s="38" t="s">
        <v>129</v>
      </c>
      <c r="B58" s="41" t="s">
        <v>31</v>
      </c>
      <c r="C58" s="50" t="s">
        <v>28</v>
      </c>
      <c r="D58" s="50">
        <v>4</v>
      </c>
      <c r="E58" s="22"/>
      <c r="F58" s="51">
        <f t="shared" si="4"/>
        <v>0</v>
      </c>
      <c r="G58" s="13"/>
      <c r="I58" s="11"/>
      <c r="J58" s="11"/>
      <c r="K58" s="12"/>
      <c r="L58" s="12"/>
      <c r="M58" s="12"/>
      <c r="N58" s="12"/>
      <c r="O58" s="12"/>
    </row>
    <row r="59" spans="1:15" s="10" customFormat="1" ht="20.25" x14ac:dyDescent="0.55000000000000004">
      <c r="A59" s="38" t="s">
        <v>169</v>
      </c>
      <c r="B59" s="41" t="s">
        <v>186</v>
      </c>
      <c r="C59" s="52" t="s">
        <v>68</v>
      </c>
      <c r="D59" s="50">
        <v>5</v>
      </c>
      <c r="E59" s="22"/>
      <c r="F59" s="51">
        <f t="shared" si="4"/>
        <v>0</v>
      </c>
      <c r="G59" s="13"/>
      <c r="I59" s="11"/>
      <c r="J59" s="11"/>
      <c r="K59" s="12"/>
      <c r="L59" s="12"/>
      <c r="M59" s="12"/>
      <c r="N59" s="12"/>
      <c r="O59" s="12"/>
    </row>
    <row r="60" spans="1:15" s="10" customFormat="1" ht="20.25" x14ac:dyDescent="0.55000000000000004">
      <c r="A60" s="38" t="s">
        <v>170</v>
      </c>
      <c r="B60" s="41" t="s">
        <v>187</v>
      </c>
      <c r="C60" s="52" t="s">
        <v>68</v>
      </c>
      <c r="D60" s="50">
        <v>3</v>
      </c>
      <c r="E60" s="22"/>
      <c r="F60" s="51">
        <f t="shared" si="4"/>
        <v>0</v>
      </c>
      <c r="G60" s="13"/>
      <c r="I60" s="11"/>
      <c r="J60" s="11"/>
      <c r="K60" s="12"/>
      <c r="L60" s="12"/>
      <c r="M60" s="12"/>
      <c r="N60" s="12"/>
      <c r="O60" s="12"/>
    </row>
    <row r="61" spans="1:15" s="10" customFormat="1" ht="20.25" x14ac:dyDescent="0.55000000000000004">
      <c r="A61" s="38" t="s">
        <v>171</v>
      </c>
      <c r="B61" s="41" t="s">
        <v>157</v>
      </c>
      <c r="C61" s="52" t="s">
        <v>28</v>
      </c>
      <c r="D61" s="50">
        <v>8</v>
      </c>
      <c r="E61" s="22"/>
      <c r="F61" s="51">
        <f t="shared" si="4"/>
        <v>0</v>
      </c>
      <c r="G61" s="13"/>
      <c r="I61" s="11"/>
      <c r="J61" s="11"/>
      <c r="K61" s="12"/>
      <c r="L61" s="12"/>
      <c r="M61" s="12"/>
      <c r="N61" s="12"/>
      <c r="O61" s="12"/>
    </row>
    <row r="62" spans="1:15" s="10" customFormat="1" ht="20.25" x14ac:dyDescent="0.55000000000000004">
      <c r="A62" s="38" t="s">
        <v>172</v>
      </c>
      <c r="B62" s="41" t="s">
        <v>159</v>
      </c>
      <c r="C62" s="50" t="s">
        <v>28</v>
      </c>
      <c r="D62" s="50">
        <v>28</v>
      </c>
      <c r="E62" s="22"/>
      <c r="F62" s="51">
        <f t="shared" si="4"/>
        <v>0</v>
      </c>
      <c r="G62" s="13"/>
      <c r="I62" s="11"/>
      <c r="J62" s="11"/>
      <c r="K62" s="12"/>
      <c r="L62" s="12"/>
      <c r="M62" s="12"/>
      <c r="N62" s="12"/>
      <c r="O62" s="12"/>
    </row>
    <row r="63" spans="1:15" s="10" customFormat="1" ht="20.25" x14ac:dyDescent="0.55000000000000004">
      <c r="A63" s="38" t="s">
        <v>173</v>
      </c>
      <c r="B63" s="53" t="s">
        <v>184</v>
      </c>
      <c r="C63" s="50" t="s">
        <v>28</v>
      </c>
      <c r="D63" s="50">
        <v>16</v>
      </c>
      <c r="E63" s="22"/>
      <c r="F63" s="51">
        <f t="shared" si="4"/>
        <v>0</v>
      </c>
      <c r="G63" s="13"/>
      <c r="I63" s="11"/>
      <c r="J63" s="11"/>
      <c r="K63" s="12"/>
      <c r="L63" s="12"/>
      <c r="M63" s="12"/>
      <c r="N63" s="12"/>
      <c r="O63" s="12"/>
    </row>
    <row r="64" spans="1:15" ht="14.65" customHeight="1" x14ac:dyDescent="0.25">
      <c r="A64" s="38" t="s">
        <v>174</v>
      </c>
      <c r="B64" s="53" t="s">
        <v>32</v>
      </c>
      <c r="C64" s="50" t="s">
        <v>28</v>
      </c>
      <c r="D64" s="50">
        <v>13</v>
      </c>
      <c r="E64" s="22"/>
      <c r="F64" s="51">
        <f t="shared" si="4"/>
        <v>0</v>
      </c>
      <c r="G64" s="9"/>
    </row>
    <row r="65" spans="1:15" ht="14.65" customHeight="1" x14ac:dyDescent="0.25">
      <c r="A65" s="38" t="s">
        <v>175</v>
      </c>
      <c r="B65" s="53" t="s">
        <v>158</v>
      </c>
      <c r="C65" s="50" t="s">
        <v>28</v>
      </c>
      <c r="D65" s="50">
        <v>9</v>
      </c>
      <c r="E65" s="22"/>
      <c r="F65" s="51">
        <f t="shared" si="4"/>
        <v>0</v>
      </c>
      <c r="G65" s="9"/>
    </row>
    <row r="66" spans="1:15" x14ac:dyDescent="0.25">
      <c r="A66" s="38" t="s">
        <v>176</v>
      </c>
      <c r="B66" s="54" t="s">
        <v>213</v>
      </c>
      <c r="C66" s="50" t="s">
        <v>28</v>
      </c>
      <c r="D66" s="55">
        <v>1</v>
      </c>
      <c r="E66" s="22"/>
      <c r="F66" s="51">
        <f t="shared" si="4"/>
        <v>0</v>
      </c>
      <c r="G66" s="9"/>
    </row>
    <row r="67" spans="1:15" s="10" customFormat="1" ht="20.25" x14ac:dyDescent="0.55000000000000004">
      <c r="A67" s="38"/>
      <c r="B67" s="219" t="s">
        <v>56</v>
      </c>
      <c r="C67" s="220"/>
      <c r="D67" s="220"/>
      <c r="E67" s="221"/>
      <c r="F67" s="25">
        <f>SUM(F56:F66)</f>
        <v>0</v>
      </c>
      <c r="G67" s="13"/>
      <c r="I67" s="11"/>
      <c r="J67" s="11"/>
      <c r="K67" s="12"/>
      <c r="L67" s="12"/>
      <c r="M67" s="12"/>
      <c r="N67" s="12"/>
      <c r="O67" s="12"/>
    </row>
    <row r="68" spans="1:15" s="10" customFormat="1" ht="20.25" x14ac:dyDescent="0.55000000000000004">
      <c r="A68" s="18" t="s">
        <v>36</v>
      </c>
      <c r="B68" s="216" t="s">
        <v>35</v>
      </c>
      <c r="C68" s="217"/>
      <c r="D68" s="217"/>
      <c r="E68" s="217"/>
      <c r="F68" s="218"/>
      <c r="G68" s="13"/>
      <c r="I68" s="11"/>
      <c r="J68" s="11"/>
      <c r="K68" s="12"/>
      <c r="L68" s="12"/>
      <c r="M68" s="12"/>
      <c r="N68" s="12"/>
      <c r="O68" s="12"/>
    </row>
    <row r="69" spans="1:15" ht="14.65" customHeight="1" x14ac:dyDescent="0.25">
      <c r="A69" s="38" t="s">
        <v>177</v>
      </c>
      <c r="B69" s="56" t="s">
        <v>189</v>
      </c>
      <c r="C69" s="29" t="s">
        <v>12</v>
      </c>
      <c r="D69" s="29">
        <v>636</v>
      </c>
      <c r="E69" s="48"/>
      <c r="F69" s="57">
        <f>D69*E69</f>
        <v>0</v>
      </c>
      <c r="G69" s="9"/>
      <c r="I69" s="200"/>
      <c r="J69" s="200"/>
    </row>
    <row r="70" spans="1:15" ht="14.65" customHeight="1" x14ac:dyDescent="0.25">
      <c r="A70" s="38" t="s">
        <v>178</v>
      </c>
      <c r="B70" s="56" t="s">
        <v>60</v>
      </c>
      <c r="C70" s="47" t="s">
        <v>12</v>
      </c>
      <c r="D70" s="29">
        <v>636</v>
      </c>
      <c r="E70" s="48"/>
      <c r="F70" s="57">
        <f>D70*E70</f>
        <v>0</v>
      </c>
      <c r="G70" s="9"/>
      <c r="J70" s="12"/>
    </row>
    <row r="71" spans="1:15" ht="14.65" customHeight="1" x14ac:dyDescent="0.25">
      <c r="A71" s="38" t="s">
        <v>179</v>
      </c>
      <c r="B71" s="56" t="s">
        <v>155</v>
      </c>
      <c r="C71" s="47" t="s">
        <v>12</v>
      </c>
      <c r="D71" s="29">
        <v>315</v>
      </c>
      <c r="E71" s="48"/>
      <c r="F71" s="57">
        <f t="shared" ref="F71" si="5">D71*E71</f>
        <v>0</v>
      </c>
      <c r="G71" s="9"/>
    </row>
    <row r="72" spans="1:15" ht="31.5" x14ac:dyDescent="0.25">
      <c r="A72" s="38" t="s">
        <v>197</v>
      </c>
      <c r="B72" s="58" t="s">
        <v>156</v>
      </c>
      <c r="C72" s="29" t="s">
        <v>12</v>
      </c>
      <c r="D72" s="29">
        <v>20</v>
      </c>
      <c r="E72" s="30"/>
      <c r="F72" s="32">
        <f>E72*D72</f>
        <v>0</v>
      </c>
      <c r="G72" s="9"/>
    </row>
    <row r="73" spans="1:15" s="10" customFormat="1" ht="20.25" x14ac:dyDescent="0.55000000000000004">
      <c r="A73" s="18"/>
      <c r="B73" s="219" t="s">
        <v>191</v>
      </c>
      <c r="C73" s="220"/>
      <c r="D73" s="220"/>
      <c r="E73" s="221"/>
      <c r="F73" s="25">
        <f>SUM(F69:F72)</f>
        <v>0</v>
      </c>
      <c r="G73" s="13"/>
      <c r="I73" s="11"/>
      <c r="J73" s="11"/>
      <c r="K73" s="12"/>
      <c r="L73" s="12"/>
      <c r="M73" s="12"/>
      <c r="N73" s="12"/>
      <c r="O73" s="12"/>
    </row>
    <row r="74" spans="1:15" ht="14.65" customHeight="1" x14ac:dyDescent="0.25">
      <c r="A74" s="18" t="s">
        <v>58</v>
      </c>
      <c r="B74" s="216" t="s">
        <v>66</v>
      </c>
      <c r="C74" s="217"/>
      <c r="D74" s="217"/>
      <c r="E74" s="217"/>
      <c r="F74" s="218"/>
      <c r="G74" s="9"/>
    </row>
    <row r="75" spans="1:15" ht="47.25" x14ac:dyDescent="0.25">
      <c r="A75" s="38" t="s">
        <v>180</v>
      </c>
      <c r="B75" s="56" t="s">
        <v>67</v>
      </c>
      <c r="C75" s="47" t="s">
        <v>12</v>
      </c>
      <c r="D75" s="29">
        <v>260</v>
      </c>
      <c r="E75" s="48"/>
      <c r="F75" s="57">
        <f t="shared" ref="F75" si="6">D75*E75</f>
        <v>0</v>
      </c>
      <c r="G75" s="9"/>
    </row>
    <row r="76" spans="1:15" x14ac:dyDescent="0.25">
      <c r="A76" s="18"/>
      <c r="B76" s="219" t="s">
        <v>192</v>
      </c>
      <c r="C76" s="220"/>
      <c r="D76" s="220"/>
      <c r="E76" s="221"/>
      <c r="F76" s="25">
        <f>SUM(F75:F75)</f>
        <v>0</v>
      </c>
      <c r="G76" s="9"/>
    </row>
    <row r="77" spans="1:15" s="10" customFormat="1" ht="20.25" x14ac:dyDescent="0.55000000000000004">
      <c r="A77" s="61" t="s">
        <v>195</v>
      </c>
      <c r="B77" s="216" t="s">
        <v>196</v>
      </c>
      <c r="C77" s="217"/>
      <c r="D77" s="217"/>
      <c r="E77" s="217"/>
      <c r="F77" s="218"/>
      <c r="G77" s="13"/>
      <c r="I77" s="11"/>
      <c r="J77" s="11"/>
      <c r="K77" s="12"/>
      <c r="L77" s="12"/>
      <c r="M77" s="12"/>
      <c r="N77" s="12"/>
      <c r="O77" s="12"/>
    </row>
    <row r="78" spans="1:15" s="10" customFormat="1" ht="24.75" customHeight="1" x14ac:dyDescent="0.55000000000000004">
      <c r="A78" s="42"/>
      <c r="B78" s="12" t="s">
        <v>200</v>
      </c>
      <c r="C78" s="12"/>
      <c r="D78" s="12"/>
      <c r="E78" s="12"/>
      <c r="F78" s="12"/>
      <c r="G78" s="13"/>
      <c r="H78" s="161"/>
      <c r="I78" s="11"/>
      <c r="J78" s="11"/>
      <c r="K78" s="12"/>
      <c r="L78" s="12"/>
      <c r="M78" s="12"/>
      <c r="N78" s="12"/>
      <c r="O78" s="12"/>
    </row>
    <row r="79" spans="1:15" s="10" customFormat="1" ht="20.25" x14ac:dyDescent="0.55000000000000004">
      <c r="B79" s="56" t="s">
        <v>198</v>
      </c>
      <c r="C79" s="29" t="s">
        <v>12</v>
      </c>
      <c r="D79" s="29">
        <v>265</v>
      </c>
      <c r="E79" s="48"/>
      <c r="F79" s="57">
        <f>E75*D79</f>
        <v>0</v>
      </c>
      <c r="G79" s="13"/>
      <c r="I79" s="11"/>
      <c r="J79" s="11"/>
      <c r="K79" s="12"/>
      <c r="L79" s="12"/>
      <c r="M79" s="12"/>
      <c r="N79" s="12"/>
      <c r="O79" s="12"/>
    </row>
    <row r="80" spans="1:15" s="10" customFormat="1" ht="20.25" x14ac:dyDescent="0.55000000000000004">
      <c r="A80" s="38"/>
      <c r="B80" s="56" t="s">
        <v>201</v>
      </c>
      <c r="C80" s="29" t="s">
        <v>12</v>
      </c>
      <c r="D80" s="162">
        <v>30</v>
      </c>
      <c r="E80" s="48"/>
      <c r="F80" s="57">
        <f>E80*D80</f>
        <v>0</v>
      </c>
      <c r="G80" s="13"/>
      <c r="I80" s="11"/>
      <c r="J80" s="11"/>
      <c r="K80" s="12"/>
      <c r="L80" s="12"/>
      <c r="M80" s="12"/>
      <c r="N80" s="12"/>
      <c r="O80" s="12"/>
    </row>
    <row r="81" spans="1:15" s="10" customFormat="1" ht="20.25" x14ac:dyDescent="0.55000000000000004">
      <c r="A81" s="18"/>
      <c r="B81" s="219" t="s">
        <v>199</v>
      </c>
      <c r="C81" s="220"/>
      <c r="D81" s="220"/>
      <c r="E81" s="221"/>
      <c r="F81" s="25">
        <f>SUM(F79:F80)</f>
        <v>0</v>
      </c>
      <c r="G81" s="13"/>
      <c r="I81" s="11"/>
      <c r="J81" s="11"/>
      <c r="K81" s="12"/>
      <c r="L81" s="12"/>
      <c r="M81" s="12"/>
      <c r="N81" s="12"/>
      <c r="O81" s="12"/>
    </row>
    <row r="82" spans="1:15" x14ac:dyDescent="0.25">
      <c r="B82" s="228" t="s">
        <v>181</v>
      </c>
      <c r="C82" s="229"/>
      <c r="D82" s="229"/>
      <c r="E82" s="230"/>
      <c r="F82" s="8">
        <f>F73+F67+F54+F76+F81</f>
        <v>0</v>
      </c>
    </row>
    <row r="84" spans="1:15" ht="20.25" customHeight="1" x14ac:dyDescent="0.25">
      <c r="A84" s="231" t="s">
        <v>143</v>
      </c>
      <c r="B84" s="231"/>
      <c r="C84" s="231"/>
      <c r="D84" s="231"/>
      <c r="E84" s="231"/>
      <c r="F84" s="158">
        <f>F82+F48</f>
        <v>0</v>
      </c>
      <c r="H84" s="159"/>
    </row>
    <row r="87" spans="1:15" x14ac:dyDescent="0.25">
      <c r="B87" s="263" t="s">
        <v>222</v>
      </c>
      <c r="C87" s="264" t="s">
        <v>223</v>
      </c>
    </row>
    <row r="88" spans="1:15" x14ac:dyDescent="0.25">
      <c r="B88" s="263"/>
      <c r="C88" s="264"/>
    </row>
    <row r="89" spans="1:15" x14ac:dyDescent="0.25">
      <c r="B89" s="263"/>
      <c r="C89" s="264"/>
    </row>
    <row r="90" spans="1:15" x14ac:dyDescent="0.25">
      <c r="B90" s="263"/>
      <c r="C90" s="264"/>
    </row>
    <row r="91" spans="1:15" x14ac:dyDescent="0.25">
      <c r="B91" s="263"/>
      <c r="C91" s="264"/>
    </row>
  </sheetData>
  <mergeCells count="30">
    <mergeCell ref="B87:B91"/>
    <mergeCell ref="C87:C91"/>
    <mergeCell ref="B68:F68"/>
    <mergeCell ref="B73:E73"/>
    <mergeCell ref="B17:E17"/>
    <mergeCell ref="B18:F18"/>
    <mergeCell ref="B29:E29"/>
    <mergeCell ref="B30:F30"/>
    <mergeCell ref="B67:E67"/>
    <mergeCell ref="B34:F34"/>
    <mergeCell ref="B41:E41"/>
    <mergeCell ref="B42:F42"/>
    <mergeCell ref="B47:E47"/>
    <mergeCell ref="B51:F51"/>
    <mergeCell ref="B33:E33"/>
    <mergeCell ref="B54:E54"/>
    <mergeCell ref="B55:F55"/>
    <mergeCell ref="A48:D48"/>
    <mergeCell ref="B82:E82"/>
    <mergeCell ref="B74:F74"/>
    <mergeCell ref="B76:E76"/>
    <mergeCell ref="B81:E81"/>
    <mergeCell ref="A84:E84"/>
    <mergeCell ref="B77:F77"/>
    <mergeCell ref="A1:F1"/>
    <mergeCell ref="A2:F2"/>
    <mergeCell ref="B8:F8"/>
    <mergeCell ref="B12:F12"/>
    <mergeCell ref="B11:E11"/>
    <mergeCell ref="A5:F6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rowBreaks count="2" manualBreakCount="2">
    <brk id="31" max="5" man="1"/>
    <brk id="6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0"/>
  <sheetViews>
    <sheetView topLeftCell="A67" workbookViewId="0">
      <selection activeCell="F83" sqref="F83"/>
    </sheetView>
  </sheetViews>
  <sheetFormatPr defaultColWidth="11.5703125" defaultRowHeight="15" x14ac:dyDescent="0.25"/>
  <cols>
    <col min="2" max="2" width="36.7109375" customWidth="1"/>
    <col min="3" max="3" width="6.7109375" customWidth="1"/>
    <col min="4" max="4" width="6.85546875" customWidth="1"/>
    <col min="5" max="5" width="10.85546875" customWidth="1"/>
    <col min="6" max="6" width="26.42578125" customWidth="1"/>
  </cols>
  <sheetData>
    <row r="1" spans="1:6" ht="18.75" x14ac:dyDescent="0.3">
      <c r="A1" s="232" t="s">
        <v>219</v>
      </c>
      <c r="B1" s="232"/>
      <c r="C1" s="232"/>
      <c r="D1" s="232"/>
      <c r="E1" s="232"/>
      <c r="F1" s="232"/>
    </row>
    <row r="2" spans="1:6" ht="15.75" thickBot="1" x14ac:dyDescent="0.3"/>
    <row r="3" spans="1:6" x14ac:dyDescent="0.25">
      <c r="A3" s="253" t="s">
        <v>220</v>
      </c>
      <c r="B3" s="254"/>
      <c r="C3" s="254"/>
      <c r="D3" s="254"/>
      <c r="E3" s="254"/>
      <c r="F3" s="255"/>
    </row>
    <row r="4" spans="1:6" ht="8.25" customHeight="1" thickBot="1" x14ac:dyDescent="0.3">
      <c r="A4" s="256"/>
      <c r="B4" s="257"/>
      <c r="C4" s="257"/>
      <c r="D4" s="257"/>
      <c r="E4" s="257"/>
      <c r="F4" s="258"/>
    </row>
    <row r="5" spans="1:6" x14ac:dyDescent="0.25">
      <c r="A5" s="259"/>
      <c r="B5" s="259"/>
      <c r="C5" s="259"/>
      <c r="D5" s="259"/>
      <c r="E5" s="259"/>
      <c r="F5" s="259"/>
    </row>
    <row r="6" spans="1:6" ht="15.75" x14ac:dyDescent="0.25">
      <c r="A6" s="260" t="s">
        <v>45</v>
      </c>
      <c r="B6" s="260"/>
      <c r="C6" s="260"/>
      <c r="D6" s="260"/>
      <c r="E6" s="260"/>
      <c r="F6" s="260"/>
    </row>
    <row r="7" spans="1:6" ht="15.75" x14ac:dyDescent="0.25">
      <c r="A7" s="261"/>
      <c r="B7" s="261"/>
      <c r="C7" s="63"/>
      <c r="D7" s="63"/>
      <c r="E7" s="64"/>
      <c r="F7" s="62"/>
    </row>
    <row r="8" spans="1:6" ht="15.75" x14ac:dyDescent="0.25">
      <c r="A8" s="65"/>
      <c r="B8" s="262" t="s">
        <v>70</v>
      </c>
      <c r="C8" s="262"/>
      <c r="D8" s="262"/>
      <c r="E8" s="64"/>
      <c r="F8" s="65"/>
    </row>
    <row r="9" spans="1:6" x14ac:dyDescent="0.25">
      <c r="A9" s="66"/>
      <c r="B9" s="252" t="s">
        <v>71</v>
      </c>
      <c r="C9" s="252"/>
      <c r="D9" s="252"/>
      <c r="E9" s="67"/>
      <c r="F9" s="68"/>
    </row>
    <row r="10" spans="1:6" ht="64.5" customHeight="1" x14ac:dyDescent="0.25">
      <c r="A10" s="66"/>
      <c r="B10" s="69" t="s">
        <v>72</v>
      </c>
      <c r="C10" s="239" t="s">
        <v>73</v>
      </c>
      <c r="D10" s="239"/>
      <c r="E10" s="239"/>
      <c r="F10" s="239"/>
    </row>
    <row r="11" spans="1:6" x14ac:dyDescent="0.25">
      <c r="A11" s="66"/>
      <c r="B11" s="70"/>
      <c r="C11" s="70"/>
      <c r="D11" s="70"/>
      <c r="E11" s="67"/>
      <c r="F11" s="68"/>
    </row>
    <row r="12" spans="1:6" x14ac:dyDescent="0.25">
      <c r="A12" s="66"/>
      <c r="B12" s="66" t="s">
        <v>74</v>
      </c>
      <c r="C12" s="66"/>
      <c r="D12" s="66"/>
      <c r="E12" s="71"/>
      <c r="F12" s="66"/>
    </row>
    <row r="13" spans="1:6" x14ac:dyDescent="0.25">
      <c r="A13" s="66"/>
      <c r="B13" s="66" t="s">
        <v>75</v>
      </c>
      <c r="C13" s="66"/>
      <c r="D13" s="66"/>
      <c r="E13" s="71"/>
      <c r="F13" s="66"/>
    </row>
    <row r="14" spans="1:6" x14ac:dyDescent="0.25">
      <c r="A14" s="66"/>
      <c r="B14" s="66" t="s">
        <v>76</v>
      </c>
      <c r="C14" s="66"/>
      <c r="D14" s="66"/>
      <c r="E14" s="71"/>
      <c r="F14" s="66"/>
    </row>
    <row r="15" spans="1:6" x14ac:dyDescent="0.25">
      <c r="A15" s="66"/>
      <c r="B15" s="66" t="s">
        <v>77</v>
      </c>
      <c r="C15" s="66"/>
      <c r="D15" s="66"/>
      <c r="E15" s="71"/>
      <c r="F15" s="66"/>
    </row>
    <row r="16" spans="1:6" x14ac:dyDescent="0.25">
      <c r="A16" s="66"/>
      <c r="B16" s="66" t="s">
        <v>78</v>
      </c>
      <c r="C16" s="66"/>
      <c r="D16" s="66"/>
      <c r="E16" s="71"/>
      <c r="F16" s="66"/>
    </row>
    <row r="17" spans="1:6" x14ac:dyDescent="0.25">
      <c r="A17" s="66"/>
      <c r="B17" s="66"/>
      <c r="C17" s="66"/>
      <c r="D17" s="66"/>
      <c r="E17" s="71"/>
      <c r="F17" s="66"/>
    </row>
    <row r="18" spans="1:6" x14ac:dyDescent="0.25">
      <c r="A18" s="72" t="s">
        <v>0</v>
      </c>
      <c r="B18" s="73" t="s">
        <v>1</v>
      </c>
      <c r="C18" s="74" t="s">
        <v>2</v>
      </c>
      <c r="D18" s="74" t="s">
        <v>3</v>
      </c>
      <c r="E18" s="75" t="s">
        <v>4</v>
      </c>
      <c r="F18" s="76" t="s">
        <v>79</v>
      </c>
    </row>
    <row r="19" spans="1:6" x14ac:dyDescent="0.25">
      <c r="A19" s="77">
        <v>0</v>
      </c>
      <c r="B19" s="240" t="s">
        <v>80</v>
      </c>
      <c r="C19" s="241"/>
      <c r="D19" s="241"/>
      <c r="E19" s="241"/>
      <c r="F19" s="242"/>
    </row>
    <row r="20" spans="1:6" x14ac:dyDescent="0.25">
      <c r="A20" s="78" t="s">
        <v>5</v>
      </c>
      <c r="B20" s="79" t="s">
        <v>6</v>
      </c>
      <c r="C20" s="80" t="s">
        <v>7</v>
      </c>
      <c r="D20" s="80">
        <v>1</v>
      </c>
      <c r="E20" s="81"/>
      <c r="F20" s="82">
        <f>+E20*D20</f>
        <v>0</v>
      </c>
    </row>
    <row r="21" spans="1:6" ht="30" x14ac:dyDescent="0.25">
      <c r="A21" s="78" t="s">
        <v>8</v>
      </c>
      <c r="B21" s="83" t="s">
        <v>214</v>
      </c>
      <c r="C21" s="80" t="s">
        <v>7</v>
      </c>
      <c r="D21" s="80">
        <v>1</v>
      </c>
      <c r="E21" s="84"/>
      <c r="F21" s="82">
        <f>+D21*E21</f>
        <v>0</v>
      </c>
    </row>
    <row r="22" spans="1:6" x14ac:dyDescent="0.25">
      <c r="A22" s="78" t="s">
        <v>81</v>
      </c>
      <c r="B22" s="83"/>
    </row>
    <row r="23" spans="1:6" x14ac:dyDescent="0.25">
      <c r="A23" s="78" t="s">
        <v>82</v>
      </c>
      <c r="B23" s="243" t="s">
        <v>83</v>
      </c>
      <c r="C23" s="244"/>
      <c r="D23" s="244"/>
      <c r="E23" s="245"/>
      <c r="F23" s="85">
        <f>SUM(F20:F21)</f>
        <v>0</v>
      </c>
    </row>
    <row r="24" spans="1:6" x14ac:dyDescent="0.25">
      <c r="A24" s="77" t="s">
        <v>9</v>
      </c>
      <c r="B24" s="246" t="s">
        <v>10</v>
      </c>
      <c r="C24" s="247"/>
      <c r="D24" s="247"/>
      <c r="E24" s="247"/>
      <c r="F24" s="248"/>
    </row>
    <row r="25" spans="1:6" ht="30" x14ac:dyDescent="0.25">
      <c r="A25" s="78" t="s">
        <v>11</v>
      </c>
      <c r="B25" s="86" t="s">
        <v>37</v>
      </c>
      <c r="C25" s="80" t="s">
        <v>12</v>
      </c>
      <c r="D25" s="87">
        <v>15.59</v>
      </c>
      <c r="E25" s="84"/>
      <c r="F25" s="82">
        <f t="shared" ref="F25:F29" si="0">+D25*E25</f>
        <v>0</v>
      </c>
    </row>
    <row r="26" spans="1:6" x14ac:dyDescent="0.25">
      <c r="A26" s="78" t="s">
        <v>13</v>
      </c>
      <c r="B26" s="86" t="s">
        <v>84</v>
      </c>
      <c r="C26" s="80" t="s">
        <v>14</v>
      </c>
      <c r="D26" s="80">
        <f>10.23*2.3</f>
        <v>23.529</v>
      </c>
      <c r="E26" s="84"/>
      <c r="F26" s="82">
        <f>+D26*E26</f>
        <v>0</v>
      </c>
    </row>
    <row r="27" spans="1:6" x14ac:dyDescent="0.25">
      <c r="A27" s="78" t="s">
        <v>13</v>
      </c>
      <c r="B27" s="86" t="s">
        <v>85</v>
      </c>
      <c r="C27" s="80" t="s">
        <v>14</v>
      </c>
      <c r="D27" s="80">
        <f>6*0.4*0.4</f>
        <v>0.96000000000000019</v>
      </c>
      <c r="E27" s="84"/>
      <c r="F27" s="82">
        <f t="shared" si="0"/>
        <v>0</v>
      </c>
    </row>
    <row r="28" spans="1:6" x14ac:dyDescent="0.25">
      <c r="A28" s="78" t="s">
        <v>86</v>
      </c>
      <c r="B28" s="86" t="s">
        <v>15</v>
      </c>
      <c r="C28" s="80" t="s">
        <v>14</v>
      </c>
      <c r="D28" s="80">
        <f>0.03*2*6</f>
        <v>0.36</v>
      </c>
      <c r="E28" s="84"/>
      <c r="F28" s="82">
        <f t="shared" si="0"/>
        <v>0</v>
      </c>
    </row>
    <row r="29" spans="1:6" ht="30" x14ac:dyDescent="0.25">
      <c r="A29" s="78" t="s">
        <v>87</v>
      </c>
      <c r="B29" s="86" t="s">
        <v>38</v>
      </c>
      <c r="C29" s="80" t="s">
        <v>14</v>
      </c>
      <c r="D29" s="80">
        <f>5.04*0.15</f>
        <v>0.75600000000000001</v>
      </c>
      <c r="E29" s="84"/>
      <c r="F29" s="82">
        <f t="shared" si="0"/>
        <v>0</v>
      </c>
    </row>
    <row r="30" spans="1:6" x14ac:dyDescent="0.25">
      <c r="A30" s="78" t="s">
        <v>88</v>
      </c>
      <c r="B30" s="88" t="s">
        <v>89</v>
      </c>
      <c r="C30" s="89"/>
      <c r="D30" s="89"/>
      <c r="E30" s="90"/>
      <c r="F30" s="85">
        <f>SUM(F25:F29)</f>
        <v>0</v>
      </c>
    </row>
    <row r="31" spans="1:6" ht="28.5" x14ac:dyDescent="0.25">
      <c r="A31" s="77" t="s">
        <v>16</v>
      </c>
      <c r="B31" s="91" t="s">
        <v>90</v>
      </c>
      <c r="C31" s="92"/>
      <c r="D31" s="92"/>
      <c r="E31" s="92"/>
      <c r="F31" s="93"/>
    </row>
    <row r="32" spans="1:6" ht="30" x14ac:dyDescent="0.25">
      <c r="A32" s="78" t="s">
        <v>17</v>
      </c>
      <c r="B32" s="86" t="s">
        <v>41</v>
      </c>
      <c r="C32" s="80" t="s">
        <v>14</v>
      </c>
      <c r="D32" s="80">
        <f>(0.02+0.15)*3.63</f>
        <v>0.61709999999999987</v>
      </c>
      <c r="E32" s="84"/>
      <c r="F32" s="82">
        <f t="shared" ref="F32:F40" si="1">+D32*E32</f>
        <v>0</v>
      </c>
    </row>
    <row r="33" spans="1:6" ht="30" x14ac:dyDescent="0.25">
      <c r="A33" s="78" t="s">
        <v>91</v>
      </c>
      <c r="B33" s="86" t="s">
        <v>92</v>
      </c>
      <c r="C33" s="80" t="s">
        <v>14</v>
      </c>
      <c r="D33" s="66">
        <f>0.02*3.3*11</f>
        <v>0.72599999999999998</v>
      </c>
      <c r="E33" s="84"/>
      <c r="F33" s="82">
        <f t="shared" si="1"/>
        <v>0</v>
      </c>
    </row>
    <row r="34" spans="1:6" ht="30" x14ac:dyDescent="0.25">
      <c r="A34" s="78" t="s">
        <v>93</v>
      </c>
      <c r="B34" s="86" t="s">
        <v>94</v>
      </c>
      <c r="C34" s="80" t="s">
        <v>14</v>
      </c>
      <c r="D34" s="80">
        <f>0.02*2.5*12</f>
        <v>0.60000000000000009</v>
      </c>
      <c r="E34" s="84"/>
      <c r="F34" s="82">
        <f t="shared" si="1"/>
        <v>0</v>
      </c>
    </row>
    <row r="35" spans="1:6" x14ac:dyDescent="0.25">
      <c r="A35" s="78" t="s">
        <v>95</v>
      </c>
      <c r="B35" s="86" t="s">
        <v>19</v>
      </c>
      <c r="C35" s="80" t="s">
        <v>14</v>
      </c>
      <c r="D35" s="80">
        <f>23*0.2*0.15</f>
        <v>0.69000000000000006</v>
      </c>
      <c r="E35" s="84">
        <f>E33</f>
        <v>0</v>
      </c>
      <c r="F35" s="82">
        <f t="shared" si="1"/>
        <v>0</v>
      </c>
    </row>
    <row r="36" spans="1:6" ht="30" x14ac:dyDescent="0.25">
      <c r="A36" s="78" t="s">
        <v>95</v>
      </c>
      <c r="B36" s="86" t="s">
        <v>96</v>
      </c>
      <c r="C36" s="80" t="s">
        <v>14</v>
      </c>
      <c r="D36" s="80">
        <f>0.28*3.63</f>
        <v>1.0164</v>
      </c>
      <c r="E36" s="84">
        <f>E34</f>
        <v>0</v>
      </c>
      <c r="F36" s="82">
        <f t="shared" si="1"/>
        <v>0</v>
      </c>
    </row>
    <row r="37" spans="1:6" ht="30" x14ac:dyDescent="0.25">
      <c r="A37" s="78" t="s">
        <v>97</v>
      </c>
      <c r="B37" s="86" t="s">
        <v>98</v>
      </c>
      <c r="C37" s="80" t="s">
        <v>14</v>
      </c>
      <c r="D37" s="80">
        <f>0.36*3.63</f>
        <v>1.3068</v>
      </c>
      <c r="E37" s="84"/>
      <c r="F37" s="82">
        <f t="shared" si="1"/>
        <v>0</v>
      </c>
    </row>
    <row r="38" spans="1:6" ht="30" x14ac:dyDescent="0.25">
      <c r="A38" s="78" t="s">
        <v>99</v>
      </c>
      <c r="B38" s="94" t="s">
        <v>39</v>
      </c>
      <c r="C38" s="95" t="s">
        <v>12</v>
      </c>
      <c r="D38" s="95">
        <f>23.5*2.5</f>
        <v>58.75</v>
      </c>
      <c r="E38" s="84"/>
      <c r="F38" s="82">
        <f t="shared" si="1"/>
        <v>0</v>
      </c>
    </row>
    <row r="39" spans="1:6" ht="30" x14ac:dyDescent="0.25">
      <c r="A39" s="78" t="s">
        <v>100</v>
      </c>
      <c r="B39" s="96" t="s">
        <v>101</v>
      </c>
      <c r="C39" s="95" t="s">
        <v>14</v>
      </c>
      <c r="D39" s="95">
        <f>(23.5*0.2*0.15)+(3.63*2*0.2*0.15)</f>
        <v>0.92279999999999995</v>
      </c>
      <c r="E39" s="84">
        <f>E36</f>
        <v>0</v>
      </c>
      <c r="F39" s="82">
        <f t="shared" si="1"/>
        <v>0</v>
      </c>
    </row>
    <row r="40" spans="1:6" x14ac:dyDescent="0.25">
      <c r="A40" s="78" t="s">
        <v>102</v>
      </c>
      <c r="B40" s="96" t="s">
        <v>21</v>
      </c>
      <c r="C40" s="95" t="s">
        <v>22</v>
      </c>
      <c r="D40" s="95">
        <f>2.4+1.8</f>
        <v>4.2</v>
      </c>
      <c r="E40" s="84"/>
      <c r="F40" s="82">
        <f t="shared" si="1"/>
        <v>0</v>
      </c>
    </row>
    <row r="41" spans="1:6" x14ac:dyDescent="0.25">
      <c r="A41" s="78" t="s">
        <v>103</v>
      </c>
      <c r="B41" s="88" t="s">
        <v>104</v>
      </c>
      <c r="C41" s="89"/>
      <c r="D41" s="89"/>
      <c r="E41" s="90"/>
      <c r="F41" s="85">
        <f>SUM(F32:F40)</f>
        <v>0</v>
      </c>
    </row>
    <row r="42" spans="1:6" ht="28.5" x14ac:dyDescent="0.25">
      <c r="A42" s="77" t="s">
        <v>24</v>
      </c>
      <c r="B42" s="97" t="s">
        <v>23</v>
      </c>
      <c r="C42" s="98"/>
      <c r="D42" s="98"/>
      <c r="E42" s="98"/>
      <c r="F42" s="99"/>
    </row>
    <row r="43" spans="1:6" ht="30" x14ac:dyDescent="0.25">
      <c r="A43" s="100" t="s">
        <v>105</v>
      </c>
      <c r="B43" s="101" t="s">
        <v>106</v>
      </c>
      <c r="C43" s="80" t="s">
        <v>12</v>
      </c>
      <c r="D43" s="87">
        <f>19.5*2.1</f>
        <v>40.950000000000003</v>
      </c>
      <c r="E43" s="84"/>
      <c r="F43" s="82">
        <f t="shared" ref="F43" si="2">+D43*E43</f>
        <v>0</v>
      </c>
    </row>
    <row r="44" spans="1:6" x14ac:dyDescent="0.25">
      <c r="A44" s="102" t="s">
        <v>107</v>
      </c>
      <c r="B44" s="103" t="s">
        <v>108</v>
      </c>
      <c r="C44" s="104"/>
      <c r="D44" s="104"/>
      <c r="E44" s="105"/>
      <c r="F44" s="106">
        <f>F43</f>
        <v>0</v>
      </c>
    </row>
    <row r="45" spans="1:6" ht="28.5" x14ac:dyDescent="0.25">
      <c r="A45" s="78" t="s">
        <v>26</v>
      </c>
      <c r="B45" s="107" t="s">
        <v>109</v>
      </c>
      <c r="C45" s="108"/>
      <c r="D45" s="108"/>
      <c r="E45" s="108"/>
      <c r="F45" s="109"/>
    </row>
    <row r="46" spans="1:6" ht="30" x14ac:dyDescent="0.25">
      <c r="A46" s="77">
        <v>4.0999999999999996</v>
      </c>
      <c r="B46" s="110" t="s">
        <v>110</v>
      </c>
      <c r="C46" s="80" t="s">
        <v>22</v>
      </c>
      <c r="D46" s="80">
        <f>6*4</f>
        <v>24</v>
      </c>
      <c r="E46" s="84"/>
      <c r="F46" s="82">
        <f t="shared" ref="F46:F47" si="3">+D46*E46</f>
        <v>0</v>
      </c>
    </row>
    <row r="47" spans="1:6" ht="30" x14ac:dyDescent="0.25">
      <c r="A47" s="77">
        <v>4.2</v>
      </c>
      <c r="B47" s="111" t="s">
        <v>111</v>
      </c>
      <c r="C47" s="80" t="s">
        <v>12</v>
      </c>
      <c r="D47" s="80">
        <v>15</v>
      </c>
      <c r="E47" s="84"/>
      <c r="F47" s="82">
        <f t="shared" si="3"/>
        <v>0</v>
      </c>
    </row>
    <row r="48" spans="1:6" x14ac:dyDescent="0.25">
      <c r="A48" s="102">
        <v>4.4000000000000004</v>
      </c>
      <c r="B48" s="112" t="s">
        <v>112</v>
      </c>
      <c r="C48" s="105"/>
      <c r="D48" s="105"/>
      <c r="E48" s="113"/>
      <c r="F48" s="85">
        <f>SUM(F46:F47)</f>
        <v>0</v>
      </c>
    </row>
    <row r="49" spans="1:6" x14ac:dyDescent="0.25">
      <c r="A49" s="78"/>
      <c r="B49" s="107" t="s">
        <v>40</v>
      </c>
      <c r="C49" s="108"/>
      <c r="D49" s="108"/>
      <c r="E49" s="108"/>
      <c r="F49" s="114"/>
    </row>
    <row r="50" spans="1:6" x14ac:dyDescent="0.25">
      <c r="A50" s="77" t="s">
        <v>27</v>
      </c>
      <c r="B50" s="115" t="s">
        <v>113</v>
      </c>
      <c r="C50" s="80" t="s">
        <v>28</v>
      </c>
      <c r="D50" s="80">
        <v>3</v>
      </c>
      <c r="E50" s="84"/>
      <c r="F50" s="82">
        <f t="shared" ref="F50" si="4">+D50*E50</f>
        <v>0</v>
      </c>
    </row>
    <row r="51" spans="1:6" x14ac:dyDescent="0.25">
      <c r="A51" s="102" t="s">
        <v>114</v>
      </c>
      <c r="B51" s="112" t="s">
        <v>115</v>
      </c>
      <c r="C51" s="105"/>
      <c r="D51" s="105"/>
      <c r="E51" s="113"/>
      <c r="F51" s="85">
        <f>SUM(F50:F50)</f>
        <v>0</v>
      </c>
    </row>
    <row r="52" spans="1:6" x14ac:dyDescent="0.25">
      <c r="A52" s="78" t="s">
        <v>116</v>
      </c>
      <c r="B52" s="249" t="s">
        <v>117</v>
      </c>
      <c r="C52" s="250"/>
      <c r="D52" s="250"/>
      <c r="E52" s="250"/>
      <c r="F52" s="251"/>
    </row>
    <row r="53" spans="1:6" ht="45" x14ac:dyDescent="0.25">
      <c r="A53" s="78" t="s">
        <v>118</v>
      </c>
      <c r="B53" s="116" t="s">
        <v>42</v>
      </c>
      <c r="C53" s="117" t="s">
        <v>12</v>
      </c>
      <c r="D53" s="117">
        <f>13.5*2.1</f>
        <v>28.35</v>
      </c>
      <c r="E53" s="84"/>
      <c r="F53" s="82">
        <f t="shared" ref="F53:F56" si="5">+D53*E53</f>
        <v>0</v>
      </c>
    </row>
    <row r="54" spans="1:6" ht="30" x14ac:dyDescent="0.25">
      <c r="A54" s="78" t="s">
        <v>119</v>
      </c>
      <c r="B54" s="116" t="s">
        <v>120</v>
      </c>
      <c r="C54" s="118" t="s">
        <v>12</v>
      </c>
      <c r="D54" s="117">
        <f>11.5*2.3</f>
        <v>26.45</v>
      </c>
      <c r="E54" s="84"/>
      <c r="F54" s="119">
        <f t="shared" ref="F54" si="6">D54*E54</f>
        <v>0</v>
      </c>
    </row>
    <row r="55" spans="1:6" ht="45" x14ac:dyDescent="0.25">
      <c r="A55" s="78" t="s">
        <v>119</v>
      </c>
      <c r="B55" s="116" t="s">
        <v>43</v>
      </c>
      <c r="C55" s="118" t="s">
        <v>12</v>
      </c>
      <c r="D55" s="117">
        <f>4.5*2.1*3</f>
        <v>28.35</v>
      </c>
      <c r="E55" s="84"/>
      <c r="F55" s="82">
        <f t="shared" si="5"/>
        <v>0</v>
      </c>
    </row>
    <row r="56" spans="1:6" x14ac:dyDescent="0.25">
      <c r="A56" s="78" t="s">
        <v>121</v>
      </c>
      <c r="B56" s="116" t="s">
        <v>122</v>
      </c>
      <c r="C56" s="117" t="s">
        <v>12</v>
      </c>
      <c r="D56" s="117">
        <f>4.5*3*2.1</f>
        <v>28.35</v>
      </c>
      <c r="E56" s="84"/>
      <c r="F56" s="82">
        <f t="shared" si="5"/>
        <v>0</v>
      </c>
    </row>
    <row r="57" spans="1:6" x14ac:dyDescent="0.25">
      <c r="A57" s="120" t="s">
        <v>123</v>
      </c>
      <c r="B57" s="116" t="s">
        <v>124</v>
      </c>
      <c r="C57" s="121" t="s">
        <v>12</v>
      </c>
      <c r="D57" s="122">
        <v>12.16</v>
      </c>
      <c r="E57" s="84"/>
      <c r="F57" s="82">
        <f>+D57*E57</f>
        <v>0</v>
      </c>
    </row>
    <row r="58" spans="1:6" x14ac:dyDescent="0.25">
      <c r="A58" s="78" t="s">
        <v>125</v>
      </c>
      <c r="B58" s="123" t="s">
        <v>126</v>
      </c>
      <c r="C58" s="124"/>
      <c r="D58" s="124"/>
      <c r="E58" s="125"/>
      <c r="F58" s="126">
        <f>SUM(F53:F57)</f>
        <v>0</v>
      </c>
    </row>
    <row r="59" spans="1:6" x14ac:dyDescent="0.25">
      <c r="A59" s="77" t="s">
        <v>59</v>
      </c>
      <c r="B59" s="127" t="s">
        <v>35</v>
      </c>
      <c r="C59" s="128"/>
      <c r="D59" s="128"/>
      <c r="E59" s="129"/>
      <c r="F59" s="130"/>
    </row>
    <row r="60" spans="1:6" ht="30" x14ac:dyDescent="0.25">
      <c r="A60" s="78" t="s">
        <v>127</v>
      </c>
      <c r="B60" s="131" t="s">
        <v>128</v>
      </c>
      <c r="C60" s="95" t="s">
        <v>12</v>
      </c>
      <c r="D60" s="95">
        <f>0.7*2.1*3*2</f>
        <v>8.82</v>
      </c>
      <c r="E60" s="84"/>
      <c r="F60" s="82">
        <f t="shared" ref="F60" si="7">+D60*E60</f>
        <v>0</v>
      </c>
    </row>
    <row r="61" spans="1:6" x14ac:dyDescent="0.25">
      <c r="A61" s="132" t="s">
        <v>129</v>
      </c>
      <c r="B61" s="123" t="s">
        <v>130</v>
      </c>
      <c r="C61" s="124"/>
      <c r="D61" s="124"/>
      <c r="E61" s="133"/>
      <c r="F61" s="134">
        <f>SUM(F60:F60)</f>
        <v>0</v>
      </c>
    </row>
    <row r="62" spans="1:6" x14ac:dyDescent="0.25">
      <c r="A62" s="127" t="s">
        <v>131</v>
      </c>
      <c r="B62" s="249" t="s">
        <v>132</v>
      </c>
      <c r="C62" s="250"/>
      <c r="D62" s="250"/>
      <c r="E62" s="250"/>
      <c r="F62" s="250"/>
    </row>
    <row r="63" spans="1:6" x14ac:dyDescent="0.25">
      <c r="A63" s="135"/>
      <c r="B63" s="135" t="s">
        <v>133</v>
      </c>
      <c r="C63" s="95" t="s">
        <v>2</v>
      </c>
      <c r="D63" s="136">
        <v>3</v>
      </c>
      <c r="E63" s="137"/>
      <c r="F63" s="138">
        <f t="shared" ref="F63:F69" si="8">+D63*E63</f>
        <v>0</v>
      </c>
    </row>
    <row r="64" spans="1:6" x14ac:dyDescent="0.25">
      <c r="A64" s="116"/>
      <c r="B64" s="116" t="s">
        <v>134</v>
      </c>
      <c r="C64" s="95" t="s">
        <v>2</v>
      </c>
      <c r="D64" s="136">
        <v>1</v>
      </c>
      <c r="E64" s="84"/>
      <c r="F64" s="82">
        <f t="shared" si="8"/>
        <v>0</v>
      </c>
    </row>
    <row r="65" spans="1:6" x14ac:dyDescent="0.25">
      <c r="A65" s="116"/>
      <c r="B65" s="116" t="s">
        <v>135</v>
      </c>
      <c r="C65" s="95" t="s">
        <v>22</v>
      </c>
      <c r="D65" s="136">
        <v>20</v>
      </c>
      <c r="E65" s="84"/>
      <c r="F65" s="82">
        <f t="shared" si="8"/>
        <v>0</v>
      </c>
    </row>
    <row r="66" spans="1:6" x14ac:dyDescent="0.25">
      <c r="A66" s="116"/>
      <c r="B66" s="116" t="s">
        <v>136</v>
      </c>
      <c r="C66" s="95" t="s">
        <v>22</v>
      </c>
      <c r="D66" s="136">
        <v>1</v>
      </c>
      <c r="E66" s="84"/>
      <c r="F66" s="82">
        <f t="shared" si="8"/>
        <v>0</v>
      </c>
    </row>
    <row r="67" spans="1:6" x14ac:dyDescent="0.25">
      <c r="A67" s="116"/>
      <c r="B67" s="116" t="s">
        <v>137</v>
      </c>
      <c r="C67" s="95" t="s">
        <v>22</v>
      </c>
      <c r="D67" s="136">
        <v>5</v>
      </c>
      <c r="E67" s="84"/>
      <c r="F67" s="82">
        <f t="shared" si="8"/>
        <v>0</v>
      </c>
    </row>
    <row r="68" spans="1:6" x14ac:dyDescent="0.25">
      <c r="A68" s="135"/>
      <c r="B68" s="135" t="s">
        <v>138</v>
      </c>
      <c r="C68" s="95" t="s">
        <v>22</v>
      </c>
      <c r="D68" s="136">
        <v>4.8</v>
      </c>
      <c r="E68" s="137"/>
      <c r="F68" s="138">
        <f t="shared" si="8"/>
        <v>0</v>
      </c>
    </row>
    <row r="69" spans="1:6" x14ac:dyDescent="0.25">
      <c r="A69" s="116"/>
      <c r="B69" s="116" t="s">
        <v>139</v>
      </c>
      <c r="C69" s="95" t="s">
        <v>2</v>
      </c>
      <c r="D69" s="136">
        <v>2</v>
      </c>
      <c r="E69" s="84"/>
      <c r="F69" s="82">
        <f t="shared" si="8"/>
        <v>0</v>
      </c>
    </row>
    <row r="70" spans="1:6" x14ac:dyDescent="0.25">
      <c r="A70" s="146"/>
      <c r="B70" s="147" t="s">
        <v>140</v>
      </c>
      <c r="C70" s="236"/>
      <c r="D70" s="237"/>
      <c r="E70" s="238"/>
      <c r="F70" s="148">
        <f>SUM(F63:F69)</f>
        <v>0</v>
      </c>
    </row>
    <row r="71" spans="1:6" x14ac:dyDescent="0.25">
      <c r="A71" s="149">
        <v>8</v>
      </c>
      <c r="B71" s="150" t="s">
        <v>141</v>
      </c>
      <c r="C71" s="233"/>
      <c r="D71" s="234"/>
      <c r="E71" s="235"/>
      <c r="F71" s="151">
        <f>F23+F30+F41+F44+F48+F51+F58+F61+F70</f>
        <v>0</v>
      </c>
    </row>
    <row r="72" spans="1:6" ht="15.75" thickBot="1" x14ac:dyDescent="0.3">
      <c r="A72" s="143"/>
      <c r="B72" s="141"/>
      <c r="C72" s="144"/>
      <c r="D72" s="144"/>
      <c r="E72" s="144"/>
      <c r="F72" s="144"/>
    </row>
    <row r="73" spans="1:6" ht="16.5" thickBot="1" x14ac:dyDescent="0.3">
      <c r="A73" s="139"/>
      <c r="B73" s="145" t="s">
        <v>142</v>
      </c>
      <c r="C73" s="140"/>
      <c r="D73" s="140"/>
      <c r="E73" s="140"/>
      <c r="F73" s="142">
        <f>F71*2</f>
        <v>0</v>
      </c>
    </row>
    <row r="76" spans="1:6" ht="15" customHeight="1" x14ac:dyDescent="0.25">
      <c r="B76" s="263" t="s">
        <v>222</v>
      </c>
      <c r="C76" s="264" t="s">
        <v>223</v>
      </c>
      <c r="D76" s="264"/>
    </row>
    <row r="77" spans="1:6" x14ac:dyDescent="0.25">
      <c r="B77" s="263"/>
      <c r="C77" s="264"/>
      <c r="D77" s="264"/>
    </row>
    <row r="78" spans="1:6" x14ac:dyDescent="0.25">
      <c r="B78" s="263"/>
      <c r="C78" s="264"/>
      <c r="D78" s="264"/>
    </row>
    <row r="79" spans="1:6" x14ac:dyDescent="0.25">
      <c r="B79" s="263"/>
      <c r="C79" s="264"/>
      <c r="D79" s="264"/>
    </row>
    <row r="80" spans="1:6" x14ac:dyDescent="0.25">
      <c r="B80" s="263"/>
      <c r="C80" s="264"/>
      <c r="D80" s="264"/>
    </row>
  </sheetData>
  <mergeCells count="17">
    <mergeCell ref="B76:B80"/>
    <mergeCell ref="C76:D80"/>
    <mergeCell ref="A1:F1"/>
    <mergeCell ref="C71:E71"/>
    <mergeCell ref="C70:E70"/>
    <mergeCell ref="C10:F10"/>
    <mergeCell ref="B19:F19"/>
    <mergeCell ref="B23:E23"/>
    <mergeCell ref="B24:F24"/>
    <mergeCell ref="B52:F52"/>
    <mergeCell ref="B62:F62"/>
    <mergeCell ref="B9:D9"/>
    <mergeCell ref="A3:F4"/>
    <mergeCell ref="A5:F5"/>
    <mergeCell ref="A6:F6"/>
    <mergeCell ref="A7:B7"/>
    <mergeCell ref="B8:D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2E20A8-676D-41F6-99DE-7F03399C40A4}">
  <ds:schemaRefs>
    <ds:schemaRef ds:uri="http://schemas.microsoft.com/office/2006/documentManagement/types"/>
    <ds:schemaRef ds:uri="6df68d03-0d94-44b1-a9a2-765e7690f20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RECAP</vt:lpstr>
      <vt:lpstr>BUREAU </vt:lpstr>
      <vt:lpstr>LATRINES </vt:lpstr>
      <vt:lpstr>'BUREAU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Noel Mabelle</dc:creator>
  <cp:lastModifiedBy>Moukaramou Assani</cp:lastModifiedBy>
  <cp:lastPrinted>2020-12-09T08:43:15Z</cp:lastPrinted>
  <dcterms:created xsi:type="dcterms:W3CDTF">2020-09-11T06:43:24Z</dcterms:created>
  <dcterms:modified xsi:type="dcterms:W3CDTF">2022-11-10T15:59:18Z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