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Supply\2022\Procurement\DAO\RFP 023 Construction Madaoua\"/>
    </mc:Choice>
  </mc:AlternateContent>
  <xr:revisionPtr revIDLastSave="0" documentId="13_ncr:1_{0E50CCBA-D340-401C-B7A9-0B1921954164}" xr6:coauthVersionLast="47" xr6:coauthVersionMax="47" xr10:uidLastSave="{00000000-0000-0000-0000-000000000000}"/>
  <bookViews>
    <workbookView xWindow="4875" yWindow="3225" windowWidth="21600" windowHeight="11385" xr2:uid="{00000000-000D-0000-FFFF-FFFF00000000}"/>
  </bookViews>
  <sheets>
    <sheet name="RECAP" sheetId="9" r:id="rId1"/>
    <sheet name="CONS+ REHAB BAGUI" sheetId="7" r:id="rId2"/>
    <sheet name="LATRINES " sheetId="8" r:id="rId3"/>
  </sheets>
  <definedNames>
    <definedName name="_xlnm.Print_Area" localSheetId="1">'CONS+ REHAB BAGUI'!$A$1:$F$83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8" l="1"/>
  <c r="D146" i="7" l="1"/>
  <c r="D145" i="7"/>
  <c r="F48" i="7" l="1"/>
  <c r="F44" i="7"/>
  <c r="F81" i="7" l="1"/>
  <c r="F43" i="7"/>
  <c r="F16" i="7"/>
  <c r="F17" i="7"/>
  <c r="F15" i="7"/>
  <c r="F11" i="7"/>
  <c r="F156" i="7"/>
  <c r="F155" i="7"/>
  <c r="F151" i="7"/>
  <c r="F152" i="7" s="1"/>
  <c r="F148" i="7"/>
  <c r="F147" i="7"/>
  <c r="F146" i="7"/>
  <c r="F145" i="7"/>
  <c r="F142" i="7"/>
  <c r="F141" i="7"/>
  <c r="F140" i="7"/>
  <c r="F139" i="7"/>
  <c r="F138" i="7"/>
  <c r="F137" i="7"/>
  <c r="F136" i="7"/>
  <c r="F135" i="7"/>
  <c r="F134" i="7"/>
  <c r="F133" i="7"/>
  <c r="F132" i="7"/>
  <c r="F129" i="7"/>
  <c r="F128" i="7"/>
  <c r="F130" i="7" s="1"/>
  <c r="F122" i="7"/>
  <c r="F121" i="7"/>
  <c r="F120" i="7"/>
  <c r="F117" i="7"/>
  <c r="F116" i="7"/>
  <c r="F115" i="7"/>
  <c r="F114" i="7"/>
  <c r="F111" i="7"/>
  <c r="F110" i="7"/>
  <c r="F107" i="7"/>
  <c r="F106" i="7"/>
  <c r="F105" i="7"/>
  <c r="F104" i="7"/>
  <c r="F103" i="7"/>
  <c r="F102" i="7"/>
  <c r="F101" i="7"/>
  <c r="F100" i="7"/>
  <c r="F99" i="7"/>
  <c r="F98" i="7"/>
  <c r="F95" i="7"/>
  <c r="F94" i="7"/>
  <c r="F93" i="7"/>
  <c r="F92" i="7"/>
  <c r="F20" i="7"/>
  <c r="F21" i="7"/>
  <c r="F22" i="7"/>
  <c r="F25" i="7"/>
  <c r="F26" i="7"/>
  <c r="F157" i="7" l="1"/>
  <c r="F96" i="7"/>
  <c r="F108" i="7"/>
  <c r="F143" i="7"/>
  <c r="F149" i="7"/>
  <c r="F18" i="7"/>
  <c r="F23" i="7"/>
  <c r="F123" i="7"/>
  <c r="F112" i="7"/>
  <c r="F118" i="7"/>
  <c r="F124" i="7" l="1"/>
  <c r="F158" i="7"/>
  <c r="F160" i="7" l="1"/>
  <c r="F27" i="7" l="1"/>
  <c r="F28" i="7"/>
  <c r="F29" i="7"/>
  <c r="F10" i="7" l="1"/>
  <c r="F12" i="7" s="1"/>
  <c r="F47" i="7"/>
  <c r="F71" i="7"/>
  <c r="F67" i="7"/>
  <c r="F63" i="7"/>
  <c r="F73" i="7"/>
  <c r="F45" i="7"/>
  <c r="F38" i="7"/>
  <c r="F30" i="7"/>
  <c r="F82" i="7" l="1"/>
  <c r="F68" i="8"/>
  <c r="F67" i="8"/>
  <c r="F66" i="8"/>
  <c r="F65" i="8"/>
  <c r="F64" i="8"/>
  <c r="F63" i="8"/>
  <c r="F62" i="8"/>
  <c r="D59" i="8"/>
  <c r="F59" i="8" s="1"/>
  <c r="F60" i="8" s="1"/>
  <c r="F56" i="8"/>
  <c r="D55" i="8"/>
  <c r="F55" i="8" s="1"/>
  <c r="D54" i="8"/>
  <c r="F54" i="8" s="1"/>
  <c r="D53" i="8"/>
  <c r="F53" i="8" s="1"/>
  <c r="D52" i="8"/>
  <c r="F52" i="8" s="1"/>
  <c r="F49" i="8"/>
  <c r="F50" i="8" s="1"/>
  <c r="F46" i="8"/>
  <c r="D45" i="8"/>
  <c r="F45" i="8" s="1"/>
  <c r="D42" i="8"/>
  <c r="F42" i="8" s="1"/>
  <c r="F43" i="8" s="1"/>
  <c r="D39" i="8"/>
  <c r="F39" i="8" s="1"/>
  <c r="D38" i="8"/>
  <c r="D37" i="8"/>
  <c r="F37" i="8" s="1"/>
  <c r="D36" i="8"/>
  <c r="F36" i="8" s="1"/>
  <c r="E35" i="8"/>
  <c r="E38" i="8" s="1"/>
  <c r="D35" i="8"/>
  <c r="E34" i="8"/>
  <c r="D34" i="8"/>
  <c r="D33" i="8"/>
  <c r="F33" i="8" s="1"/>
  <c r="D32" i="8"/>
  <c r="F32" i="8" s="1"/>
  <c r="D31" i="8"/>
  <c r="F31" i="8" s="1"/>
  <c r="D28" i="8"/>
  <c r="F28" i="8" s="1"/>
  <c r="D27" i="8"/>
  <c r="F27" i="8" s="1"/>
  <c r="D26" i="8"/>
  <c r="F26" i="8" s="1"/>
  <c r="D25" i="8"/>
  <c r="F25" i="8" s="1"/>
  <c r="F24" i="8"/>
  <c r="F21" i="8"/>
  <c r="F22" i="8" s="1"/>
  <c r="F57" i="8" l="1"/>
  <c r="F34" i="8"/>
  <c r="F47" i="8"/>
  <c r="F38" i="8"/>
  <c r="F35" i="8"/>
  <c r="F29" i="8"/>
  <c r="F69" i="8"/>
  <c r="F77" i="7"/>
  <c r="F78" i="7" s="1"/>
  <c r="F40" i="8" l="1"/>
  <c r="F70" i="8" s="1"/>
  <c r="F72" i="8" s="1"/>
  <c r="C6" i="9" s="1"/>
  <c r="F74" i="7"/>
  <c r="F72" i="7"/>
  <c r="F68" i="7"/>
  <c r="F66" i="7"/>
  <c r="F65" i="7"/>
  <c r="F64" i="7"/>
  <c r="F62" i="7"/>
  <c r="F61" i="7"/>
  <c r="F60" i="7"/>
  <c r="F59" i="7"/>
  <c r="F58" i="7"/>
  <c r="F55" i="7"/>
  <c r="F54" i="7"/>
  <c r="F46" i="7"/>
  <c r="F42" i="7"/>
  <c r="F39" i="7"/>
  <c r="F37" i="7"/>
  <c r="F34" i="7"/>
  <c r="F35" i="7" s="1"/>
  <c r="F31" i="7"/>
  <c r="F49" i="7" l="1"/>
  <c r="F75" i="7"/>
  <c r="F56" i="7"/>
  <c r="F32" i="7"/>
  <c r="F40" i="7"/>
  <c r="F69" i="7"/>
  <c r="F50" i="7" l="1"/>
  <c r="F83" i="7"/>
  <c r="F85" i="7" l="1"/>
  <c r="F163" i="7" l="1"/>
  <c r="C5" i="9" s="1"/>
  <c r="C7" i="9" s="1"/>
  <c r="C9" i="9" s="1"/>
</calcChain>
</file>

<file path=xl/sharedStrings.xml><?xml version="1.0" encoding="utf-8"?>
<sst xmlns="http://schemas.openxmlformats.org/spreadsheetml/2006/main" count="507" uniqueCount="227">
  <si>
    <t>REF</t>
  </si>
  <si>
    <t>DESIGNATION DES TRAVAUX</t>
  </si>
  <si>
    <t>U</t>
  </si>
  <si>
    <t>QTE</t>
  </si>
  <si>
    <t>P.U</t>
  </si>
  <si>
    <t>0.0</t>
  </si>
  <si>
    <t>Sondage et études techniques</t>
  </si>
  <si>
    <t>ff</t>
  </si>
  <si>
    <t>0.1</t>
  </si>
  <si>
    <t>I</t>
  </si>
  <si>
    <t xml:space="preserve"> TERRASSEMENT ET MOUVEMENT DE TERRE</t>
  </si>
  <si>
    <t>1.1</t>
  </si>
  <si>
    <t>m2</t>
  </si>
  <si>
    <t>1.2</t>
  </si>
  <si>
    <t>m3</t>
  </si>
  <si>
    <t>Remblais d'apport provenant des déblais</t>
  </si>
  <si>
    <t>II.</t>
  </si>
  <si>
    <t>2.1</t>
  </si>
  <si>
    <t xml:space="preserve">B.A dosé à 350kg/m3 pour poteaux </t>
  </si>
  <si>
    <t>B.A dosé à 350kg/m3 pour chainage bas</t>
  </si>
  <si>
    <t>Bêton de forme dosé à 250kg/m3 d'épaisseur de 10cm</t>
  </si>
  <si>
    <t>Cornière pour marche et seuils des portes</t>
  </si>
  <si>
    <t>ml</t>
  </si>
  <si>
    <t>BETON- MACONNERIE EN ELEVATION</t>
  </si>
  <si>
    <t xml:space="preserve">III </t>
  </si>
  <si>
    <t xml:space="preserve">Maçonnerie d'agglos creux de 15x20x40 de 300kg/m3   y compris acrotère </t>
  </si>
  <si>
    <t>IV.</t>
  </si>
  <si>
    <t xml:space="preserve">V. </t>
  </si>
  <si>
    <t>u</t>
  </si>
  <si>
    <t xml:space="preserve">Mise à la terre du bâtiment </t>
  </si>
  <si>
    <t>Disj DNX³ 4500/6kA 1P+N C 10A</t>
  </si>
  <si>
    <t>Disj DNX³ 4500/6kA 1P+N C 16A</t>
  </si>
  <si>
    <t>Interrupteur simple allumage</t>
  </si>
  <si>
    <t xml:space="preserve"> ENDUIT- REVETEMENT</t>
  </si>
  <si>
    <t xml:space="preserve"> </t>
  </si>
  <si>
    <t xml:space="preserve"> PEINTURE</t>
  </si>
  <si>
    <t>VIII.</t>
  </si>
  <si>
    <t>Preparation de terrain et Implantation du bâtiment y compris toutes sujetions</t>
  </si>
  <si>
    <t>Remblais d'apport en latérite arrosé et compacté par couche de 15cm</t>
  </si>
  <si>
    <t>Maçonneries en agglos pleins de 20x20x40 pour soubassement</t>
  </si>
  <si>
    <t>MENUISERIES METALLIQUES,</t>
  </si>
  <si>
    <t>Béton de propreté dosé à 150kg/ de 5 cm d'épaisseur</t>
  </si>
  <si>
    <t>Enduit vertical exterieur  au mortier de ciment tirolienne  dosé à 300kg/m3 de 1,5 d'épaisseur</t>
  </si>
  <si>
    <t>Enduit vertical intérieur  au mortier de ciment dosé à 300kg/m3 de 1,5d'épaisseur</t>
  </si>
  <si>
    <t>4.1</t>
  </si>
  <si>
    <t xml:space="preserve">CADRE DE DEVIS QUANTITATIF ET ESTIMATIF DES TRAVAUX </t>
  </si>
  <si>
    <t>TRAVAUX PREPARATOIRE</t>
  </si>
  <si>
    <t>Sous total 1 - Terrassement et mouvement de terre</t>
  </si>
  <si>
    <t>Sous total 3 - Beton et maconnerie en elevation</t>
  </si>
  <si>
    <t>Sous total 4 - Couverture / Tole / Faux plafond</t>
  </si>
  <si>
    <t>Sous total 5 - Menuiseries metalliques</t>
  </si>
  <si>
    <t>A</t>
  </si>
  <si>
    <t>B</t>
  </si>
  <si>
    <t>Fouille en rigole pour semelles filantes</t>
  </si>
  <si>
    <t>P.T</t>
  </si>
  <si>
    <t>TRAVAUX DE FINITION</t>
  </si>
  <si>
    <t>Sous total 7 - Enduit et revetement</t>
  </si>
  <si>
    <t>INSTALLATION ELECTRIQUE</t>
  </si>
  <si>
    <t>IX.</t>
  </si>
  <si>
    <t>VII.</t>
  </si>
  <si>
    <t>Peinture FOM sur murs (en deux couches)</t>
  </si>
  <si>
    <t>COUVERTURE-TOLE</t>
  </si>
  <si>
    <t>Tube carree de 50x50 (ep : 2 mm) , y compris soudure, antirouille, accessoires et toutes sujetions de fixation et de mise en oeuvre</t>
  </si>
  <si>
    <t>Couverture en Tôle de Bac (35/100) y compris toutes sujétions de fixation et accessoires</t>
  </si>
  <si>
    <t xml:space="preserve"> BETON- MACONNERIE POUR FONDATION et STRUCTURE PORTANTE</t>
  </si>
  <si>
    <t>Sous total 2 - Beton et maconnerie pour fondation et structure portante</t>
  </si>
  <si>
    <t>FAUX PLAFOND</t>
  </si>
  <si>
    <t>Faux plafond en contre-plaqué de 5mm  y compris fils de suspension et bois d'assemblage et toutes sujetions de mise en oeuvre</t>
  </si>
  <si>
    <t>Rlx de 100m</t>
  </si>
  <si>
    <t xml:space="preserve">B.A dosé à 350kg/m3 pour semelles fillante de 20x30 </t>
  </si>
  <si>
    <t xml:space="preserve"> PROJET DE CONSTRUCTION LATRINES A BANGUI (12,16 m2)</t>
  </si>
  <si>
    <t xml:space="preserve">Caractéristiques : 01 bloc de  3 latrines </t>
  </si>
  <si>
    <t>Dimension :3,63m x 4,23m</t>
  </si>
  <si>
    <t>Fosse commune sous toillettes</t>
  </si>
  <si>
    <t>Fouille  plein masse  recevant un radier général en Béton d'ep 10 cm Y compris film polyane et traitement phyto sanitaire  sur toute la partie inferieur de fosse. Et une dalle de 15 pleine sur la partie supérieur . Profondeur fosse 2.00 m a partir du TN</t>
  </si>
  <si>
    <t>Fondation : Semelle fillante en Beton armé</t>
  </si>
  <si>
    <t>Pavement : Terre latéritique compactée 15cm + Beton de forme de 07 cm sous carrelage</t>
  </si>
  <si>
    <t>Revétement exterieur  : Crespissage tyrolyenne 1cm</t>
  </si>
  <si>
    <t>Revétement interieur  : Enduit au mortier de ciment  epaisseur 1,5 cm + carrelag faience + tyrolienne</t>
  </si>
  <si>
    <t>Toiture : toiture en bac alu 35/100 structure en tube carre de 50 ep 3mm encastre dans les poteaux,</t>
  </si>
  <si>
    <t>MONTANT</t>
  </si>
  <si>
    <t>GENERALITES</t>
  </si>
  <si>
    <t>0.2</t>
  </si>
  <si>
    <t>0.3</t>
  </si>
  <si>
    <t>Sous total 0</t>
  </si>
  <si>
    <t xml:space="preserve">Fouille en d'excavation </t>
  </si>
  <si>
    <t xml:space="preserve">Fouille en rigole pour semelles filante </t>
  </si>
  <si>
    <t>1.3</t>
  </si>
  <si>
    <t>1.4</t>
  </si>
  <si>
    <t>1.5</t>
  </si>
  <si>
    <t>Sous total 1</t>
  </si>
  <si>
    <t xml:space="preserve"> BETON- MACONNERIE EN FONDATION</t>
  </si>
  <si>
    <t>2.2</t>
  </si>
  <si>
    <t>B.A dosé à 350kg/m3 pour poteaux en elevation</t>
  </si>
  <si>
    <t>2.3</t>
  </si>
  <si>
    <t>B.A dosé à 350kg/m3 pour poteaux en soubassement</t>
  </si>
  <si>
    <t>2.4</t>
  </si>
  <si>
    <t>Radier general dosé à 250kg/m3 d'épaisseur de 10cm</t>
  </si>
  <si>
    <t>2.5</t>
  </si>
  <si>
    <t>dalle pleine dosé à 250kg/m3 d'épaisseur de 15cm</t>
  </si>
  <si>
    <t>2.6</t>
  </si>
  <si>
    <t>2.7</t>
  </si>
  <si>
    <t>B.A dosé à 350kg/m3 pour chainage Haut</t>
  </si>
  <si>
    <t>2.8</t>
  </si>
  <si>
    <t>2.9</t>
  </si>
  <si>
    <t>Sous total 2</t>
  </si>
  <si>
    <t>3.1</t>
  </si>
  <si>
    <t xml:space="preserve">Maçonnerie d'agglos creux de 15x20x40 de 300kg/m3   </t>
  </si>
  <si>
    <t>3.2</t>
  </si>
  <si>
    <t>Sous total 3</t>
  </si>
  <si>
    <t>COUVERTURE-TOLE- FAUX PLAFOND</t>
  </si>
  <si>
    <t>Tube carre de 50 , y compris soudure , anti rouille cet accessoires</t>
  </si>
  <si>
    <t>Couverture en Tôle de Bac y compris toutes sujétions</t>
  </si>
  <si>
    <t>Sous total 4</t>
  </si>
  <si>
    <t xml:space="preserve"> Porte  Metallique  de 70x210</t>
  </si>
  <si>
    <t>5.3</t>
  </si>
  <si>
    <t>Sous total 5</t>
  </si>
  <si>
    <t>VI</t>
  </si>
  <si>
    <t xml:space="preserve"> ENDUIT- REVETEMENT-CARRELAGE FAIENCE -CARRELAGE SOL</t>
  </si>
  <si>
    <t>6.1</t>
  </si>
  <si>
    <t>6.2</t>
  </si>
  <si>
    <t>Enduit vertical intérieur  éttanche dans la  fosse</t>
  </si>
  <si>
    <t>6.3</t>
  </si>
  <si>
    <t>Carrelage faience 30x20 hauteur 2,10m</t>
  </si>
  <si>
    <t>6.4</t>
  </si>
  <si>
    <t>Carrela sol anti deranpant 30x30</t>
  </si>
  <si>
    <t>6.5</t>
  </si>
  <si>
    <t>Sous total 6</t>
  </si>
  <si>
    <t>7.2</t>
  </si>
  <si>
    <t xml:space="preserve">Peinture à huile sur menuiseries métalliques  et portes </t>
  </si>
  <si>
    <t>7.3</t>
  </si>
  <si>
    <t>Sous total 7</t>
  </si>
  <si>
    <t>VIII</t>
  </si>
  <si>
    <t xml:space="preserve">APPAREILS ET RACCORDEMENT </t>
  </si>
  <si>
    <t xml:space="preserve">W.C Anglais Turque </t>
  </si>
  <si>
    <t>Robinet de puissage</t>
  </si>
  <si>
    <t xml:space="preserve"> Tuyau dalimentation</t>
  </si>
  <si>
    <t>PVC de 110 evacuation</t>
  </si>
  <si>
    <t xml:space="preserve">PVC de 100 pour aeration </t>
  </si>
  <si>
    <t xml:space="preserve">Corniere pour fermeture regard </t>
  </si>
  <si>
    <t xml:space="preserve">vanne d'Arret </t>
  </si>
  <si>
    <t>Sous total 8</t>
  </si>
  <si>
    <t>TOTAL GENERAL</t>
  </si>
  <si>
    <t xml:space="preserve">TOTAL POUR 02 BLOCS </t>
  </si>
  <si>
    <t xml:space="preserve">TOTAL GENERAL </t>
  </si>
  <si>
    <t>Installation du chantier comprenant : Amenée et repli du matériel,Bureau de chantier  yc table de réunion + 4 places assises + Affichage plans,Gardiennage</t>
  </si>
  <si>
    <t>B.A dosé à 350kg/m3 pour chainage Llinteau</t>
  </si>
  <si>
    <t>Beton de forme pour Rampe d'accès</t>
  </si>
  <si>
    <t xml:space="preserve">B.A dosé à 350kg/m3 pour chainage haut sur mur soutenant la structure tole </t>
  </si>
  <si>
    <t>BETON pour allège   épaisseur 10cm</t>
  </si>
  <si>
    <t>Tube IPN 80 pour structure portante encastrée dans les  de poteaux</t>
  </si>
  <si>
    <t xml:space="preserve"> Porte Metallique  battant assymetrique dim 140 x 220</t>
  </si>
  <si>
    <t xml:space="preserve"> Porte en bois isoplane a un  battant dim 90 x 220</t>
  </si>
  <si>
    <t xml:space="preserve">Peinture a Huile sur murs interieur </t>
  </si>
  <si>
    <t xml:space="preserve">Peinture à huile sur menuiseries métalliques  et portes et Fenetres (en deux couches) </t>
  </si>
  <si>
    <t>Coffret  3 rangees metalique</t>
  </si>
  <si>
    <t>Dismatic clim</t>
  </si>
  <si>
    <t>Ventilateur plafonier</t>
  </si>
  <si>
    <t>Prise de courant 2P+T - 16A</t>
  </si>
  <si>
    <t>2.10</t>
  </si>
  <si>
    <t>4.3</t>
  </si>
  <si>
    <t>4.5</t>
  </si>
  <si>
    <t>4.6</t>
  </si>
  <si>
    <t>5.1</t>
  </si>
  <si>
    <t>5.2</t>
  </si>
  <si>
    <t>7.1</t>
  </si>
  <si>
    <t>7.4</t>
  </si>
  <si>
    <t>7.5</t>
  </si>
  <si>
    <t>7.7</t>
  </si>
  <si>
    <t>7.8</t>
  </si>
  <si>
    <t>7.9</t>
  </si>
  <si>
    <t>7.10</t>
  </si>
  <si>
    <t>7.11</t>
  </si>
  <si>
    <t>7.12</t>
  </si>
  <si>
    <t>8.1</t>
  </si>
  <si>
    <t>8.2</t>
  </si>
  <si>
    <t>8.3</t>
  </si>
  <si>
    <t>9.1</t>
  </si>
  <si>
    <t>Total B - Travaux de finition</t>
  </si>
  <si>
    <t>Gros œuvre et Travaux preparatoire</t>
  </si>
  <si>
    <t xml:space="preserve">Ferme metalique pour la structre de la couverture </t>
  </si>
  <si>
    <t>Réglette double de 120  led y vompris boitier</t>
  </si>
  <si>
    <t>Recapitulatif</t>
  </si>
  <si>
    <t>Câble H07 V-U 3×(1×1.5) + 1G1.5</t>
  </si>
  <si>
    <t>Câble H07 V-U 3×(1×2.5) + 1G2.5</t>
  </si>
  <si>
    <t>Enduit vertical exterieur  au mortier de ciment pose en deux couche ciment+ tirolienne  dosé à 300kg/m3 de 2,5 d'épaisseur</t>
  </si>
  <si>
    <t xml:space="preserve">Travaux preparatoire avec couche d'impregnation et correction des trous avec mastic </t>
  </si>
  <si>
    <t>Sous total 6 - Enduit et revetement</t>
  </si>
  <si>
    <t>Sous total 8 - Peinture</t>
  </si>
  <si>
    <t>Sous total 09 - Faux plafond</t>
  </si>
  <si>
    <t>5.4</t>
  </si>
  <si>
    <t>Fenêtre Imposte type persienne dim 3x0,25
 avec grille antimoustique, pour l'aération du comble</t>
  </si>
  <si>
    <t>X</t>
  </si>
  <si>
    <t xml:space="preserve">CARRELAGE </t>
  </si>
  <si>
    <t>8.4</t>
  </si>
  <si>
    <t xml:space="preserve">Fourniture et Pose de carreaux en grès cérame poli 60 </t>
  </si>
  <si>
    <t>Sous total 10 - Carellage</t>
  </si>
  <si>
    <t>Les prix unitaires comprennent la fourniture et l'installation complete y/c toutes sujétions</t>
  </si>
  <si>
    <t>Fourniture et Pose pavé sous hangar d'attente</t>
  </si>
  <si>
    <t>Total A - Gros œuvre et Travaux preparatoire</t>
  </si>
  <si>
    <t xml:space="preserve"> COUT ESTIMATIF POUR 02 blocs de 03 latrines </t>
  </si>
  <si>
    <t>TOTAL COUT ESPACES COMMUNAUTAIRE POUR 01 VILLAGE</t>
  </si>
  <si>
    <t xml:space="preserve">DEMOLITION ET DESABLAGE TOITURE MENUSERIE </t>
  </si>
  <si>
    <t>Demolition des murs</t>
  </si>
  <si>
    <t xml:space="preserve">Desasselnlage toiture et hangar </t>
  </si>
  <si>
    <t xml:space="preserve">Demontage des menuseries </t>
  </si>
  <si>
    <t xml:space="preserve"> Porte Metallique  battant assymetrique dim 90 x 220</t>
  </si>
  <si>
    <t xml:space="preserve">Fenetre vitrée  de dimsion 120x120 sur chassi alu avec grille anti effraction et grille anti moustique </t>
  </si>
  <si>
    <t>Enduit vertical intérieur  au mortier de ciment dosé à 300kg/m3 de 1,5d'épaisseur pour correction et planeité</t>
  </si>
  <si>
    <t>TOTAL ESPACES COMMUNAUTAIRE POUR  VILLAGES DE BANGUI</t>
  </si>
  <si>
    <t>SALLE DE REUNION ET HANGAR D'ATTENTE</t>
  </si>
  <si>
    <t>TOTAL REHABILITATION BUREAU ET SALLE D'ECOUTE</t>
  </si>
  <si>
    <t>5.5</t>
  </si>
  <si>
    <t>5.6</t>
  </si>
  <si>
    <t xml:space="preserve"> Porte vité COULISSANTE a deux battant sur cadre chassis alu    dim 150 x 220</t>
  </si>
  <si>
    <t>5.7</t>
  </si>
  <si>
    <t>Cloison sur cadre chassi alu remplissage type Formika h=2,30 m</t>
  </si>
  <si>
    <t xml:space="preserve">Fenetre vitrée  de dimsion 120x1200 sur chassi alu avec grille anti effraction et grille anti moustique </t>
  </si>
  <si>
    <t>Rlx de 50m</t>
  </si>
  <si>
    <t>TOTAL SALLE DE REUNION ET HANGAR D'ATTENTE</t>
  </si>
  <si>
    <t xml:space="preserve">CADRE DE DEVIS QUANTITATIF ET ESTIMATIF </t>
  </si>
  <si>
    <t>LOT 02 : CONSTRUCTION D'UNE SALLE DE REUNION ET REHABILITATION D'UN BATIMENT</t>
  </si>
  <si>
    <t xml:space="preserve">COUT ESTIMATIF POUR LA CONSTRUCTION ET LA REHABILITATION </t>
  </si>
  <si>
    <t xml:space="preserve">Rehabilitation </t>
  </si>
  <si>
    <t>Installation du chantier comprenant: Amenée et repli du matériel</t>
  </si>
  <si>
    <t>Nom/Titre/Signature &amp; Date</t>
  </si>
  <si>
    <t>Cachet officiel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</si>
</sst>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\ _€_-;\-* #,##0.00\ _€_-;_-* &quot;-&quot;??\ _€_-;_-@_-"/>
    <numFmt numFmtId="165" formatCode="_-* #,##0\ _€_-;\-* #,##0\ _€_-;_-* &quot;-&quot;??\ _€_-;_-@_-"/>
    <numFmt numFmtId="166" formatCode="_(* #,##0_);_(* \(#,##0\);_(* &quot;-&quot;??_);_(@_)"/>
    <numFmt numFmtId="167" formatCode="_-* #,##0\ [$XOF]_-;\-* #,##0\ [$XOF]_-;_-* &quot;-&quot;??\ [$XOF]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color rgb="FF00B0F0"/>
      <name val="Times New Roman"/>
      <family val="1"/>
    </font>
    <font>
      <b/>
      <sz val="12"/>
      <color rgb="FFFF0000"/>
      <name val="Times New Roman"/>
      <family val="1"/>
    </font>
    <font>
      <sz val="12"/>
      <color theme="1"/>
      <name val="Times New Roman"/>
      <family val="1"/>
    </font>
    <font>
      <b/>
      <u val="singleAccounting"/>
      <sz val="12"/>
      <color rgb="FFFF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F0"/>
      <name val="Times New Roman"/>
      <family val="1"/>
    </font>
    <font>
      <b/>
      <i/>
      <sz val="12"/>
      <color theme="1"/>
      <name val="Times New Roman"/>
      <family val="1"/>
    </font>
    <font>
      <b/>
      <i/>
      <sz val="14"/>
      <name val="Times New Roman"/>
      <family val="1"/>
    </font>
    <font>
      <b/>
      <u/>
      <sz val="10"/>
      <name val="Times New Roman"/>
      <family val="1"/>
    </font>
    <font>
      <b/>
      <u/>
      <sz val="12"/>
      <color theme="1"/>
      <name val="Times New Roman"/>
      <family val="1"/>
    </font>
    <font>
      <b/>
      <u/>
      <sz val="12"/>
      <color rgb="FF00B0F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B0F0"/>
      <name val="Times New Roman"/>
      <family val="1"/>
    </font>
    <font>
      <i/>
      <sz val="10"/>
      <color rgb="FF000000"/>
      <name val="Calibri"/>
      <family val="2"/>
    </font>
    <font>
      <b/>
      <sz val="11"/>
      <name val="Times New Roman"/>
      <family val="1"/>
    </font>
    <font>
      <b/>
      <sz val="11"/>
      <color rgb="FF00B0F0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color indexed="8"/>
      <name val="Arial"/>
      <family val="2"/>
    </font>
    <font>
      <b/>
      <sz val="16"/>
      <color rgb="FFFF0000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4"/>
      <color theme="1"/>
      <name val="Calibri Light"/>
      <family val="2"/>
      <scheme val="major"/>
    </font>
    <font>
      <sz val="14"/>
      <name val="Calibri Light"/>
      <family val="2"/>
      <scheme val="major"/>
    </font>
    <font>
      <b/>
      <sz val="20"/>
      <color rgb="FFFF0000"/>
      <name val="Calibri Light"/>
      <family val="2"/>
      <scheme val="major"/>
    </font>
    <font>
      <sz val="20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u/>
      <sz val="12"/>
      <color theme="1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259">
    <xf numFmtId="0" fontId="0" fillId="0" borderId="0" xfId="0"/>
    <xf numFmtId="0" fontId="3" fillId="0" borderId="1" xfId="2" applyFont="1" applyBorder="1" applyAlignment="1">
      <alignment horizontal="left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3" fillId="0" borderId="1" xfId="1" applyFont="1" applyBorder="1" applyAlignment="1">
      <alignment horizontal="left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left" vertical="center" wrapText="1"/>
    </xf>
    <xf numFmtId="43" fontId="5" fillId="3" borderId="4" xfId="1" applyFont="1" applyFill="1" applyBorder="1" applyAlignment="1">
      <alignment horizontal="center" vertical="center"/>
    </xf>
    <xf numFmtId="43" fontId="5" fillId="3" borderId="5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/>
    <xf numFmtId="0" fontId="6" fillId="0" borderId="0" xfId="0" applyFont="1"/>
    <xf numFmtId="0" fontId="8" fillId="3" borderId="2" xfId="2" applyFont="1" applyFill="1" applyBorder="1" applyAlignment="1">
      <alignment horizontal="center" vertical="center"/>
    </xf>
    <xf numFmtId="0" fontId="8" fillId="3" borderId="2" xfId="2" applyFont="1" applyFill="1" applyBorder="1" applyAlignment="1">
      <alignment horizontal="left" vertical="center" wrapText="1"/>
    </xf>
    <xf numFmtId="43" fontId="8" fillId="3" borderId="2" xfId="1" applyFont="1" applyFill="1" applyBorder="1" applyAlignment="1">
      <alignment horizontal="center" vertical="center"/>
    </xf>
    <xf numFmtId="0" fontId="8" fillId="4" borderId="2" xfId="2" applyFont="1" applyFill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43" fontId="9" fillId="0" borderId="2" xfId="1" applyFont="1" applyBorder="1" applyAlignment="1">
      <alignment horizontal="center" vertical="center"/>
    </xf>
    <xf numFmtId="43" fontId="10" fillId="0" borderId="2" xfId="1" applyFont="1" applyBorder="1" applyAlignment="1">
      <alignment horizontal="center" vertical="center"/>
    </xf>
    <xf numFmtId="43" fontId="9" fillId="0" borderId="2" xfId="1" applyFont="1" applyBorder="1" applyAlignment="1">
      <alignment horizontal="right" vertical="center"/>
    </xf>
    <xf numFmtId="0" fontId="9" fillId="0" borderId="2" xfId="4" applyFont="1" applyBorder="1" applyAlignment="1">
      <alignment vertical="center" wrapText="1"/>
    </xf>
    <xf numFmtId="43" fontId="8" fillId="4" borderId="2" xfId="1" applyFont="1" applyFill="1" applyBorder="1" applyAlignment="1">
      <alignment horizontal="right" vertical="center"/>
    </xf>
    <xf numFmtId="0" fontId="9" fillId="0" borderId="2" xfId="5" applyFont="1" applyBorder="1" applyAlignment="1">
      <alignment vertical="center" wrapText="1"/>
    </xf>
    <xf numFmtId="0" fontId="9" fillId="0" borderId="6" xfId="6" applyFont="1" applyFill="1" applyBorder="1" applyAlignment="1">
      <alignment vertical="center" wrapText="1"/>
    </xf>
    <xf numFmtId="43" fontId="9" fillId="0" borderId="2" xfId="1" applyFont="1" applyFill="1" applyBorder="1" applyAlignment="1">
      <alignment horizontal="center" vertical="center"/>
    </xf>
    <xf numFmtId="43" fontId="10" fillId="0" borderId="2" xfId="1" applyFont="1" applyFill="1" applyBorder="1" applyAlignment="1">
      <alignment horizontal="center" vertical="center"/>
    </xf>
    <xf numFmtId="0" fontId="9" fillId="0" borderId="2" xfId="5" applyFont="1" applyFill="1" applyBorder="1" applyAlignment="1">
      <alignment vertical="center" wrapText="1"/>
    </xf>
    <xf numFmtId="43" fontId="9" fillId="0" borderId="2" xfId="1" applyFont="1" applyFill="1" applyBorder="1" applyAlignment="1">
      <alignment horizontal="right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2" xfId="6" applyFont="1" applyBorder="1" applyAlignment="1">
      <alignment vertical="center" wrapText="1"/>
    </xf>
    <xf numFmtId="0" fontId="9" fillId="0" borderId="2" xfId="7" applyFont="1" applyBorder="1" applyAlignment="1">
      <alignment vertical="center" wrapText="1"/>
    </xf>
    <xf numFmtId="43" fontId="9" fillId="0" borderId="7" xfId="1" applyFont="1" applyBorder="1" applyAlignment="1">
      <alignment horizontal="right" vertical="center"/>
    </xf>
    <xf numFmtId="0" fontId="6" fillId="0" borderId="2" xfId="6" applyFont="1" applyBorder="1" applyAlignment="1">
      <alignment horizontal="center" vertical="center" wrapText="1"/>
    </xf>
    <xf numFmtId="0" fontId="6" fillId="0" borderId="2" xfId="6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2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2" borderId="2" xfId="6" applyFont="1" applyFill="1" applyBorder="1" applyAlignment="1">
      <alignment horizontal="left" vertical="center" wrapText="1"/>
    </xf>
    <xf numFmtId="0" fontId="6" fillId="2" borderId="2" xfId="6" applyFont="1" applyFill="1" applyBorder="1" applyAlignment="1">
      <alignment horizontal="center" vertical="center" wrapText="1"/>
    </xf>
    <xf numFmtId="43" fontId="10" fillId="2" borderId="2" xfId="1" applyFont="1" applyFill="1" applyBorder="1" applyAlignment="1">
      <alignment horizontal="center" vertical="center" wrapText="1"/>
    </xf>
    <xf numFmtId="43" fontId="6" fillId="2" borderId="2" xfId="1" applyFont="1" applyFill="1" applyBorder="1" applyAlignment="1">
      <alignment horizontal="center" vertical="center" wrapText="1"/>
    </xf>
    <xf numFmtId="43" fontId="9" fillId="2" borderId="2" xfId="1" applyFont="1" applyFill="1" applyBorder="1" applyAlignment="1">
      <alignment horizontal="center" vertical="center"/>
    </xf>
    <xf numFmtId="43" fontId="10" fillId="2" borderId="2" xfId="1" applyFont="1" applyFill="1" applyBorder="1" applyAlignment="1">
      <alignment horizontal="center" vertical="center"/>
    </xf>
    <xf numFmtId="43" fontId="9" fillId="2" borderId="2" xfId="1" applyFont="1" applyFill="1" applyBorder="1" applyAlignment="1">
      <alignment horizontal="left" vertical="center"/>
    </xf>
    <xf numFmtId="43" fontId="9" fillId="0" borderId="2" xfId="1" applyFont="1" applyBorder="1" applyAlignment="1">
      <alignment horizontal="center"/>
    </xf>
    <xf numFmtId="43" fontId="9" fillId="0" borderId="2" xfId="1" applyFont="1" applyBorder="1"/>
    <xf numFmtId="43" fontId="9" fillId="0" borderId="2" xfId="1" applyFont="1" applyFill="1" applyBorder="1" applyAlignment="1">
      <alignment horizontal="center"/>
    </xf>
    <xf numFmtId="0" fontId="9" fillId="0" borderId="2" xfId="0" applyFont="1" applyBorder="1"/>
    <xf numFmtId="0" fontId="6" fillId="0" borderId="2" xfId="0" applyFont="1" applyBorder="1"/>
    <xf numFmtId="43" fontId="6" fillId="0" borderId="2" xfId="1" applyFont="1" applyBorder="1" applyAlignment="1">
      <alignment horizontal="center"/>
    </xf>
    <xf numFmtId="0" fontId="9" fillId="2" borderId="2" xfId="6" applyFont="1" applyFill="1" applyBorder="1" applyAlignment="1">
      <alignment vertical="center" wrapText="1"/>
    </xf>
    <xf numFmtId="43" fontId="9" fillId="2" borderId="2" xfId="1" applyFont="1" applyFill="1" applyBorder="1" applyAlignment="1">
      <alignment horizontal="right" vertical="center"/>
    </xf>
    <xf numFmtId="0" fontId="9" fillId="0" borderId="2" xfId="6" applyFont="1" applyFill="1" applyBorder="1" applyAlignment="1">
      <alignment vertical="center" wrapText="1"/>
    </xf>
    <xf numFmtId="43" fontId="10" fillId="0" borderId="0" xfId="1" applyFont="1" applyAlignment="1">
      <alignment horizontal="center" vertical="center"/>
    </xf>
    <xf numFmtId="43" fontId="6" fillId="0" borderId="0" xfId="1" applyFont="1"/>
    <xf numFmtId="0" fontId="6" fillId="0" borderId="2" xfId="0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165" fontId="15" fillId="0" borderId="0" xfId="1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/>
    </xf>
    <xf numFmtId="0" fontId="17" fillId="0" borderId="0" xfId="0" applyFont="1"/>
    <xf numFmtId="0" fontId="19" fillId="0" borderId="0" xfId="0" applyFont="1" applyBorder="1" applyAlignment="1">
      <alignment horizontal="center" vertical="center"/>
    </xf>
    <xf numFmtId="0" fontId="17" fillId="0" borderId="0" xfId="0" applyFont="1" applyBorder="1"/>
    <xf numFmtId="0" fontId="20" fillId="0" borderId="0" xfId="2" applyFont="1" applyAlignment="1">
      <alignment vertical="center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21" fillId="5" borderId="2" xfId="2" applyFont="1" applyFill="1" applyBorder="1" applyAlignment="1">
      <alignment horizontal="center" vertical="center"/>
    </xf>
    <xf numFmtId="0" fontId="21" fillId="5" borderId="2" xfId="2" applyFont="1" applyFill="1" applyBorder="1" applyAlignment="1">
      <alignment horizontal="left" vertical="center" wrapText="1"/>
    </xf>
    <xf numFmtId="43" fontId="21" fillId="5" borderId="2" xfId="1" applyFont="1" applyFill="1" applyBorder="1" applyAlignment="1">
      <alignment horizontal="center" vertical="center"/>
    </xf>
    <xf numFmtId="165" fontId="22" fillId="5" borderId="2" xfId="1" applyNumberFormat="1" applyFont="1" applyFill="1" applyBorder="1" applyAlignment="1">
      <alignment horizontal="center" vertical="center"/>
    </xf>
    <xf numFmtId="165" fontId="21" fillId="5" borderId="2" xfId="3" applyNumberFormat="1" applyFont="1" applyFill="1" applyBorder="1" applyAlignment="1">
      <alignment horizontal="center" vertical="center"/>
    </xf>
    <xf numFmtId="0" fontId="21" fillId="0" borderId="2" xfId="2" applyFont="1" applyBorder="1" applyAlignment="1">
      <alignment horizontal="center" vertical="center"/>
    </xf>
    <xf numFmtId="0" fontId="23" fillId="0" borderId="2" xfId="2" applyFont="1" applyBorder="1" applyAlignment="1">
      <alignment horizontal="center" vertical="center"/>
    </xf>
    <xf numFmtId="0" fontId="23" fillId="2" borderId="2" xfId="4" applyFont="1" applyFill="1" applyBorder="1" applyAlignment="1">
      <alignment vertical="center" wrapText="1"/>
    </xf>
    <xf numFmtId="43" fontId="23" fillId="0" borderId="2" xfId="1" applyFont="1" applyBorder="1" applyAlignment="1">
      <alignment horizontal="center" vertical="center"/>
    </xf>
    <xf numFmtId="165" fontId="19" fillId="0" borderId="2" xfId="1" applyNumberFormat="1" applyFont="1" applyBorder="1" applyAlignment="1">
      <alignment horizontal="center" vertical="center"/>
    </xf>
    <xf numFmtId="165" fontId="23" fillId="0" borderId="2" xfId="3" applyNumberFormat="1" applyFont="1" applyBorder="1" applyAlignment="1">
      <alignment horizontal="right" vertical="center"/>
    </xf>
    <xf numFmtId="0" fontId="23" fillId="0" borderId="2" xfId="4" applyFont="1" applyBorder="1" applyAlignment="1">
      <alignment vertical="center" wrapText="1"/>
    </xf>
    <xf numFmtId="166" fontId="24" fillId="0" borderId="2" xfId="1" applyNumberFormat="1" applyFont="1" applyBorder="1" applyAlignment="1">
      <alignment horizontal="center" vertical="center"/>
    </xf>
    <xf numFmtId="165" fontId="25" fillId="0" borderId="2" xfId="1" applyNumberFormat="1" applyFont="1" applyBorder="1" applyAlignment="1">
      <alignment horizontal="right" vertical="center"/>
    </xf>
    <xf numFmtId="0" fontId="23" fillId="0" borderId="2" xfId="5" applyFont="1" applyBorder="1" applyAlignment="1">
      <alignment vertical="center" wrapText="1"/>
    </xf>
    <xf numFmtId="43" fontId="24" fillId="0" borderId="2" xfId="1" applyFont="1" applyBorder="1" applyAlignment="1">
      <alignment horizontal="center" vertical="center"/>
    </xf>
    <xf numFmtId="0" fontId="25" fillId="0" borderId="3" xfId="5" applyFont="1" applyBorder="1" applyAlignment="1">
      <alignment horizontal="left" vertical="center" wrapText="1"/>
    </xf>
    <xf numFmtId="0" fontId="25" fillId="0" borderId="4" xfId="5" applyFont="1" applyBorder="1" applyAlignment="1">
      <alignment horizontal="left" vertical="center" wrapText="1"/>
    </xf>
    <xf numFmtId="0" fontId="25" fillId="0" borderId="5" xfId="5" applyFont="1" applyBorder="1" applyAlignment="1">
      <alignment horizontal="left" vertical="center" wrapText="1"/>
    </xf>
    <xf numFmtId="0" fontId="16" fillId="0" borderId="3" xfId="5" applyFont="1" applyBorder="1" applyAlignment="1">
      <alignment horizontal="center" vertical="center" wrapText="1"/>
    </xf>
    <xf numFmtId="0" fontId="16" fillId="0" borderId="4" xfId="5" applyFont="1" applyBorder="1" applyAlignment="1">
      <alignment horizontal="center" vertical="center" wrapText="1"/>
    </xf>
    <xf numFmtId="0" fontId="16" fillId="0" borderId="5" xfId="5" applyFont="1" applyBorder="1" applyAlignment="1">
      <alignment horizontal="center" vertical="center" wrapText="1"/>
    </xf>
    <xf numFmtId="0" fontId="23" fillId="0" borderId="6" xfId="6" applyFont="1" applyFill="1" applyBorder="1" applyAlignment="1">
      <alignment vertical="center" wrapText="1"/>
    </xf>
    <xf numFmtId="43" fontId="23" fillId="0" borderId="2" xfId="1" applyFont="1" applyFill="1" applyBorder="1" applyAlignment="1">
      <alignment horizontal="center" vertical="center"/>
    </xf>
    <xf numFmtId="0" fontId="23" fillId="0" borderId="2" xfId="5" applyFont="1" applyFill="1" applyBorder="1" applyAlignment="1">
      <alignment vertical="center" wrapText="1"/>
    </xf>
    <xf numFmtId="0" fontId="16" fillId="0" borderId="3" xfId="6" applyFont="1" applyBorder="1" applyAlignment="1">
      <alignment horizontal="center" vertical="center" wrapText="1"/>
    </xf>
    <xf numFmtId="0" fontId="16" fillId="0" borderId="4" xfId="6" applyFont="1" applyBorder="1" applyAlignment="1">
      <alignment horizontal="center" vertical="center" wrapText="1"/>
    </xf>
    <xf numFmtId="0" fontId="16" fillId="0" borderId="5" xfId="6" applyFont="1" applyBorder="1" applyAlignment="1">
      <alignment horizontal="center" vertical="center" wrapText="1"/>
    </xf>
    <xf numFmtId="0" fontId="23" fillId="0" borderId="8" xfId="2" applyFont="1" applyFill="1" applyBorder="1" applyAlignment="1">
      <alignment horizontal="center" vertical="center"/>
    </xf>
    <xf numFmtId="0" fontId="23" fillId="0" borderId="2" xfId="6" applyFont="1" applyBorder="1" applyAlignment="1">
      <alignment vertical="center" wrapText="1"/>
    </xf>
    <xf numFmtId="0" fontId="26" fillId="0" borderId="2" xfId="2" applyFont="1" applyBorder="1" applyAlignment="1">
      <alignment horizontal="center" vertical="center"/>
    </xf>
    <xf numFmtId="0" fontId="25" fillId="0" borderId="3" xfId="6" applyFont="1" applyBorder="1" applyAlignment="1">
      <alignment vertical="center" wrapText="1"/>
    </xf>
    <xf numFmtId="0" fontId="25" fillId="0" borderId="4" xfId="6" applyFont="1" applyBorder="1" applyAlignment="1">
      <alignment vertical="center" wrapText="1"/>
    </xf>
    <xf numFmtId="0" fontId="25" fillId="0" borderId="4" xfId="6" applyFont="1" applyBorder="1" applyAlignment="1">
      <alignment horizontal="center" vertical="center" wrapText="1"/>
    </xf>
    <xf numFmtId="165" fontId="25" fillId="0" borderId="2" xfId="6" applyNumberFormat="1" applyFont="1" applyBorder="1" applyAlignment="1">
      <alignment vertical="center" wrapText="1"/>
    </xf>
    <xf numFmtId="0" fontId="21" fillId="0" borderId="3" xfId="6" applyFont="1" applyBorder="1" applyAlignment="1">
      <alignment horizontal="center" vertical="center" wrapText="1"/>
    </xf>
    <xf numFmtId="0" fontId="21" fillId="0" borderId="4" xfId="6" applyFont="1" applyBorder="1" applyAlignment="1">
      <alignment horizontal="center" vertical="center" wrapText="1"/>
    </xf>
    <xf numFmtId="0" fontId="21" fillId="0" borderId="15" xfId="6" applyFont="1" applyBorder="1" applyAlignment="1">
      <alignment horizontal="center" vertical="center" wrapText="1"/>
    </xf>
    <xf numFmtId="0" fontId="17" fillId="0" borderId="2" xfId="6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5" fillId="0" borderId="3" xfId="6" applyFont="1" applyBorder="1" applyAlignment="1">
      <alignment horizontal="left" vertical="center" wrapText="1"/>
    </xf>
    <xf numFmtId="0" fontId="25" fillId="0" borderId="5" xfId="6" applyFont="1" applyBorder="1" applyAlignment="1">
      <alignment horizontal="center" vertical="center" wrapText="1"/>
    </xf>
    <xf numFmtId="0" fontId="21" fillId="0" borderId="5" xfId="6" applyFont="1" applyBorder="1" applyAlignment="1">
      <alignment horizontal="center" vertical="center" wrapText="1"/>
    </xf>
    <xf numFmtId="0" fontId="23" fillId="0" borderId="2" xfId="2" applyFont="1" applyBorder="1" applyAlignment="1">
      <alignment vertical="center" wrapText="1"/>
    </xf>
    <xf numFmtId="0" fontId="17" fillId="2" borderId="2" xfId="6" applyFont="1" applyFill="1" applyBorder="1" applyAlignment="1">
      <alignment horizontal="left" vertical="center" wrapText="1"/>
    </xf>
    <xf numFmtId="0" fontId="17" fillId="2" borderId="2" xfId="6" applyFont="1" applyFill="1" applyBorder="1" applyAlignment="1">
      <alignment horizontal="center" vertical="center" wrapText="1"/>
    </xf>
    <xf numFmtId="43" fontId="23" fillId="2" borderId="2" xfId="1" applyFont="1" applyFill="1" applyBorder="1" applyAlignment="1">
      <alignment horizontal="center" vertical="center"/>
    </xf>
    <xf numFmtId="165" fontId="23" fillId="0" borderId="2" xfId="1" applyNumberFormat="1" applyFont="1" applyBorder="1" applyAlignment="1">
      <alignment horizontal="right" vertical="center"/>
    </xf>
    <xf numFmtId="0" fontId="23" fillId="0" borderId="7" xfId="2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25" fillId="2" borderId="3" xfId="6" applyFont="1" applyFill="1" applyBorder="1" applyAlignment="1">
      <alignment horizontal="left" vertical="center" wrapText="1"/>
    </xf>
    <xf numFmtId="0" fontId="25" fillId="2" borderId="4" xfId="6" applyFont="1" applyFill="1" applyBorder="1" applyAlignment="1">
      <alignment horizontal="left" vertical="center" wrapText="1"/>
    </xf>
    <xf numFmtId="0" fontId="25" fillId="2" borderId="5" xfId="6" applyFont="1" applyFill="1" applyBorder="1" applyAlignment="1">
      <alignment horizontal="center" vertical="center" wrapText="1"/>
    </xf>
    <xf numFmtId="165" fontId="25" fillId="2" borderId="2" xfId="1" applyNumberFormat="1" applyFont="1" applyFill="1" applyBorder="1" applyAlignment="1">
      <alignment horizontal="right" vertical="center"/>
    </xf>
    <xf numFmtId="0" fontId="16" fillId="2" borderId="3" xfId="6" applyFont="1" applyFill="1" applyBorder="1" applyAlignment="1">
      <alignment horizontal="center" vertical="center" wrapText="1"/>
    </xf>
    <xf numFmtId="0" fontId="16" fillId="2" borderId="4" xfId="6" applyFont="1" applyFill="1" applyBorder="1" applyAlignment="1">
      <alignment horizontal="center" vertical="center" wrapText="1"/>
    </xf>
    <xf numFmtId="0" fontId="22" fillId="2" borderId="4" xfId="6" applyFont="1" applyFill="1" applyBorder="1" applyAlignment="1">
      <alignment horizontal="center" vertical="center" wrapText="1"/>
    </xf>
    <xf numFmtId="0" fontId="16" fillId="2" borderId="5" xfId="6" applyFont="1" applyFill="1" applyBorder="1" applyAlignment="1">
      <alignment horizontal="center" vertical="center" wrapText="1"/>
    </xf>
    <xf numFmtId="0" fontId="23" fillId="0" borderId="2" xfId="6" applyFont="1" applyFill="1" applyBorder="1" applyAlignment="1">
      <alignment vertical="center" wrapText="1"/>
    </xf>
    <xf numFmtId="0" fontId="26" fillId="0" borderId="2" xfId="2" applyFont="1" applyBorder="1" applyAlignment="1">
      <alignment horizontal="left" vertical="center"/>
    </xf>
    <xf numFmtId="0" fontId="25" fillId="2" borderId="5" xfId="6" applyFont="1" applyFill="1" applyBorder="1" applyAlignment="1">
      <alignment horizontal="left" vertical="center" wrapText="1"/>
    </xf>
    <xf numFmtId="165" fontId="25" fillId="2" borderId="2" xfId="1" applyNumberFormat="1" applyFont="1" applyFill="1" applyBorder="1" applyAlignment="1">
      <alignment horizontal="left" vertical="center"/>
    </xf>
    <xf numFmtId="0" fontId="17" fillId="0" borderId="2" xfId="6" applyFont="1" applyFill="1" applyBorder="1" applyAlignment="1">
      <alignment horizontal="left" vertical="center" wrapText="1"/>
    </xf>
    <xf numFmtId="43" fontId="23" fillId="0" borderId="2" xfId="1" applyNumberFormat="1" applyFont="1" applyFill="1" applyBorder="1" applyAlignment="1">
      <alignment horizontal="center" vertical="center"/>
    </xf>
    <xf numFmtId="166" fontId="24" fillId="0" borderId="2" xfId="1" applyNumberFormat="1" applyFont="1" applyFill="1" applyBorder="1" applyAlignment="1">
      <alignment horizontal="center" vertical="center"/>
    </xf>
    <xf numFmtId="165" fontId="23" fillId="0" borderId="2" xfId="3" applyNumberFormat="1" applyFont="1" applyFill="1" applyBorder="1" applyAlignment="1">
      <alignment horizontal="right" vertical="center"/>
    </xf>
    <xf numFmtId="0" fontId="0" fillId="0" borderId="18" xfId="0" applyBorder="1"/>
    <xf numFmtId="0" fontId="0" fillId="0" borderId="16" xfId="0" applyBorder="1"/>
    <xf numFmtId="0" fontId="25" fillId="2" borderId="0" xfId="2" applyFont="1" applyFill="1" applyBorder="1" applyAlignment="1">
      <alignment vertical="center" wrapText="1"/>
    </xf>
    <xf numFmtId="167" fontId="5" fillId="2" borderId="17" xfId="1" applyNumberFormat="1" applyFont="1" applyFill="1" applyBorder="1" applyAlignment="1">
      <alignment vertical="center"/>
    </xf>
    <xf numFmtId="0" fontId="26" fillId="2" borderId="0" xfId="2" applyFont="1" applyFill="1" applyBorder="1" applyAlignment="1">
      <alignment horizontal="center" vertical="center"/>
    </xf>
    <xf numFmtId="165" fontId="25" fillId="2" borderId="0" xfId="1" applyNumberFormat="1" applyFont="1" applyFill="1" applyBorder="1" applyAlignment="1">
      <alignment vertical="center"/>
    </xf>
    <xf numFmtId="0" fontId="25" fillId="2" borderId="16" xfId="2" applyFont="1" applyFill="1" applyBorder="1" applyAlignment="1">
      <alignment vertical="center" wrapText="1"/>
    </xf>
    <xf numFmtId="0" fontId="17" fillId="2" borderId="7" xfId="6" applyFont="1" applyFill="1" applyBorder="1" applyAlignment="1">
      <alignment horizontal="left" vertical="center" wrapText="1"/>
    </xf>
    <xf numFmtId="0" fontId="25" fillId="2" borderId="19" xfId="6" applyFont="1" applyFill="1" applyBorder="1" applyAlignment="1">
      <alignment horizontal="left" vertical="center" wrapText="1"/>
    </xf>
    <xf numFmtId="165" fontId="25" fillId="2" borderId="7" xfId="1" applyNumberFormat="1" applyFont="1" applyFill="1" applyBorder="1" applyAlignment="1">
      <alignment horizontal="left" vertical="center"/>
    </xf>
    <xf numFmtId="0" fontId="26" fillId="2" borderId="2" xfId="2" applyFont="1" applyFill="1" applyBorder="1" applyAlignment="1">
      <alignment horizontal="center" vertical="center"/>
    </xf>
    <xf numFmtId="0" fontId="25" fillId="2" borderId="2" xfId="2" applyFont="1" applyFill="1" applyBorder="1" applyAlignment="1">
      <alignment vertical="center" wrapText="1"/>
    </xf>
    <xf numFmtId="165" fontId="25" fillId="2" borderId="2" xfId="1" applyNumberFormat="1" applyFont="1" applyFill="1" applyBorder="1" applyAlignment="1">
      <alignment vertical="center"/>
    </xf>
    <xf numFmtId="0" fontId="5" fillId="3" borderId="5" xfId="2" applyFont="1" applyFill="1" applyBorder="1" applyAlignment="1">
      <alignment horizontal="right" vertical="center" wrapText="1"/>
    </xf>
    <xf numFmtId="164" fontId="6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0" fontId="6" fillId="0" borderId="0" xfId="6" applyFont="1" applyBorder="1" applyAlignment="1">
      <alignment horizontal="center" vertical="center" wrapText="1"/>
    </xf>
    <xf numFmtId="164" fontId="5" fillId="3" borderId="3" xfId="2" applyNumberFormat="1" applyFont="1" applyFill="1" applyBorder="1" applyAlignment="1">
      <alignment horizontal="right" vertical="center" wrapText="1"/>
    </xf>
    <xf numFmtId="167" fontId="6" fillId="0" borderId="0" xfId="0" applyNumberFormat="1" applyFont="1" applyAlignment="1">
      <alignment horizontal="center" vertical="center"/>
    </xf>
    <xf numFmtId="43" fontId="9" fillId="0" borderId="2" xfId="1" applyFont="1" applyBorder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9" fillId="2" borderId="2" xfId="6" applyFont="1" applyFill="1" applyBorder="1" applyAlignment="1">
      <alignment horizontal="center" vertical="center" wrapText="1"/>
    </xf>
    <xf numFmtId="0" fontId="29" fillId="6" borderId="2" xfId="0" applyFont="1" applyFill="1" applyBorder="1"/>
    <xf numFmtId="167" fontId="31" fillId="0" borderId="22" xfId="8" applyNumberFormat="1" applyFont="1" applyBorder="1"/>
    <xf numFmtId="0" fontId="11" fillId="4" borderId="3" xfId="5" applyFont="1" applyFill="1" applyBorder="1" applyAlignment="1">
      <alignment horizontal="right" vertical="center" wrapText="1"/>
    </xf>
    <xf numFmtId="0" fontId="11" fillId="4" borderId="4" xfId="5" applyFont="1" applyFill="1" applyBorder="1" applyAlignment="1">
      <alignment horizontal="right" vertical="center" wrapText="1"/>
    </xf>
    <xf numFmtId="0" fontId="11" fillId="4" borderId="5" xfId="5" applyFont="1" applyFill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33" fillId="0" borderId="23" xfId="2" applyFont="1" applyFill="1" applyBorder="1" applyAlignment="1">
      <alignment horizontal="left" vertical="center"/>
    </xf>
    <xf numFmtId="0" fontId="33" fillId="0" borderId="1" xfId="2" applyFont="1" applyFill="1" applyBorder="1" applyAlignment="1">
      <alignment horizontal="left" vertical="center"/>
    </xf>
    <xf numFmtId="0" fontId="33" fillId="0" borderId="15" xfId="2" applyFont="1" applyFill="1" applyBorder="1" applyAlignment="1">
      <alignment horizontal="left" vertical="center"/>
    </xf>
    <xf numFmtId="43" fontId="9" fillId="0" borderId="4" xfId="1" applyFont="1" applyBorder="1" applyAlignment="1">
      <alignment horizontal="center" vertical="center"/>
    </xf>
    <xf numFmtId="43" fontId="10" fillId="0" borderId="5" xfId="1" applyFont="1" applyBorder="1" applyAlignment="1">
      <alignment horizontal="center" vertical="center"/>
    </xf>
    <xf numFmtId="0" fontId="9" fillId="0" borderId="3" xfId="5" applyFont="1" applyBorder="1" applyAlignment="1">
      <alignment vertical="center" wrapText="1"/>
    </xf>
    <xf numFmtId="43" fontId="5" fillId="0" borderId="0" xfId="1" applyFont="1"/>
    <xf numFmtId="43" fontId="6" fillId="0" borderId="0" xfId="1" applyFont="1" applyAlignment="1">
      <alignment horizontal="center" vertical="center"/>
    </xf>
    <xf numFmtId="43" fontId="6" fillId="0" borderId="0" xfId="1" applyFont="1" applyFill="1"/>
    <xf numFmtId="43" fontId="7" fillId="0" borderId="0" xfId="1" applyFont="1"/>
    <xf numFmtId="164" fontId="6" fillId="0" borderId="0" xfId="0" applyNumberFormat="1" applyFont="1" applyBorder="1"/>
    <xf numFmtId="43" fontId="8" fillId="4" borderId="7" xfId="1" applyFont="1" applyFill="1" applyBorder="1" applyAlignment="1">
      <alignment horizontal="right" vertical="center"/>
    </xf>
    <xf numFmtId="0" fontId="8" fillId="4" borderId="24" xfId="2" applyFont="1" applyFill="1" applyBorder="1" applyAlignment="1">
      <alignment horizontal="center" vertical="center"/>
    </xf>
    <xf numFmtId="0" fontId="6" fillId="0" borderId="0" xfId="0" applyFont="1" applyFill="1" applyBorder="1"/>
    <xf numFmtId="0" fontId="28" fillId="8" borderId="2" xfId="2" applyFont="1" applyFill="1" applyBorder="1" applyAlignment="1">
      <alignment horizontal="center" vertical="center" wrapText="1"/>
    </xf>
    <xf numFmtId="167" fontId="28" fillId="8" borderId="3" xfId="8" applyNumberFormat="1" applyFont="1" applyFill="1" applyBorder="1" applyAlignment="1">
      <alignment horizontal="right" vertical="center" wrapText="1"/>
    </xf>
    <xf numFmtId="43" fontId="8" fillId="4" borderId="3" xfId="1" applyFont="1" applyFill="1" applyBorder="1" applyAlignment="1">
      <alignment horizontal="right" vertical="center"/>
    </xf>
    <xf numFmtId="43" fontId="6" fillId="0" borderId="0" xfId="1" applyFont="1" applyBorder="1"/>
    <xf numFmtId="43" fontId="9" fillId="0" borderId="0" xfId="1" applyFont="1" applyBorder="1" applyAlignment="1">
      <alignment horizontal="left" vertical="center" wrapText="1"/>
    </xf>
    <xf numFmtId="167" fontId="28" fillId="3" borderId="3" xfId="8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26" xfId="0" applyBorder="1"/>
    <xf numFmtId="0" fontId="0" fillId="0" borderId="0" xfId="0" applyBorder="1"/>
    <xf numFmtId="0" fontId="0" fillId="0" borderId="25" xfId="0" applyBorder="1"/>
    <xf numFmtId="166" fontId="29" fillId="6" borderId="27" xfId="1" applyNumberFormat="1" applyFont="1" applyFill="1" applyBorder="1"/>
    <xf numFmtId="0" fontId="29" fillId="6" borderId="2" xfId="0" applyFont="1" applyFill="1" applyBorder="1" applyAlignment="1">
      <alignment wrapText="1"/>
    </xf>
    <xf numFmtId="0" fontId="30" fillId="0" borderId="2" xfId="0" applyFont="1" applyBorder="1" applyAlignment="1">
      <alignment vertical="center"/>
    </xf>
    <xf numFmtId="0" fontId="32" fillId="0" borderId="0" xfId="0" applyFont="1" applyBorder="1" applyAlignment="1">
      <alignment horizontal="center"/>
    </xf>
    <xf numFmtId="0" fontId="32" fillId="0" borderId="25" xfId="0" applyFont="1" applyBorder="1" applyAlignment="1">
      <alignment horizontal="center"/>
    </xf>
    <xf numFmtId="0" fontId="35" fillId="8" borderId="16" xfId="0" applyFont="1" applyFill="1" applyBorder="1" applyAlignment="1">
      <alignment horizontal="center"/>
    </xf>
    <xf numFmtId="0" fontId="35" fillId="8" borderId="17" xfId="0" applyFont="1" applyFill="1" applyBorder="1" applyAlignment="1">
      <alignment horizontal="center"/>
    </xf>
    <xf numFmtId="0" fontId="36" fillId="0" borderId="0" xfId="0" applyFont="1" applyBorder="1" applyAlignment="1">
      <alignment horizontal="center" vertical="top" wrapText="1"/>
    </xf>
    <xf numFmtId="0" fontId="36" fillId="0" borderId="25" xfId="0" applyFont="1" applyBorder="1" applyAlignment="1">
      <alignment horizontal="center" vertical="top" wrapText="1"/>
    </xf>
    <xf numFmtId="0" fontId="31" fillId="0" borderId="18" xfId="0" applyFont="1" applyBorder="1" applyAlignment="1">
      <alignment horizontal="center" wrapText="1"/>
    </xf>
    <xf numFmtId="0" fontId="31" fillId="0" borderId="28" xfId="0" applyFont="1" applyBorder="1" applyAlignment="1">
      <alignment horizontal="center" wrapText="1"/>
    </xf>
    <xf numFmtId="0" fontId="8" fillId="4" borderId="3" xfId="4" applyFont="1" applyFill="1" applyBorder="1" applyAlignment="1">
      <alignment horizontal="left" vertical="center" wrapText="1"/>
    </xf>
    <xf numFmtId="0" fontId="8" fillId="4" borderId="4" xfId="4" applyFont="1" applyFill="1" applyBorder="1" applyAlignment="1">
      <alignment horizontal="left" vertical="center" wrapText="1"/>
    </xf>
    <xf numFmtId="0" fontId="8" fillId="4" borderId="5" xfId="4" applyFont="1" applyFill="1" applyBorder="1" applyAlignment="1">
      <alignment horizontal="left" vertical="center" wrapText="1"/>
    </xf>
    <xf numFmtId="0" fontId="11" fillId="4" borderId="3" xfId="5" applyFont="1" applyFill="1" applyBorder="1" applyAlignment="1">
      <alignment horizontal="right" vertical="center" wrapText="1"/>
    </xf>
    <xf numFmtId="0" fontId="11" fillId="4" borderId="4" xfId="5" applyFont="1" applyFill="1" applyBorder="1" applyAlignment="1">
      <alignment horizontal="right" vertical="center" wrapText="1"/>
    </xf>
    <xf numFmtId="0" fontId="11" fillId="4" borderId="5" xfId="5" applyFont="1" applyFill="1" applyBorder="1" applyAlignment="1">
      <alignment horizontal="right" vertical="center" wrapText="1"/>
    </xf>
    <xf numFmtId="0" fontId="5" fillId="3" borderId="3" xfId="2" applyFont="1" applyFill="1" applyBorder="1" applyAlignment="1">
      <alignment horizontal="right" vertical="center" wrapText="1"/>
    </xf>
    <xf numFmtId="0" fontId="5" fillId="3" borderId="4" xfId="2" applyFont="1" applyFill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28" fillId="8" borderId="2" xfId="2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3" fillId="0" borderId="19" xfId="2" applyFont="1" applyFill="1" applyBorder="1" applyAlignment="1">
      <alignment horizontal="left" vertical="center"/>
    </xf>
    <xf numFmtId="0" fontId="33" fillId="0" borderId="20" xfId="2" applyFont="1" applyFill="1" applyBorder="1" applyAlignment="1">
      <alignment horizontal="left" vertical="center"/>
    </xf>
    <xf numFmtId="0" fontId="33" fillId="0" borderId="21" xfId="2" applyFont="1" applyFill="1" applyBorder="1" applyAlignment="1">
      <alignment horizontal="left" vertical="center"/>
    </xf>
    <xf numFmtId="0" fontId="33" fillId="0" borderId="23" xfId="2" applyFont="1" applyFill="1" applyBorder="1" applyAlignment="1">
      <alignment horizontal="left" vertical="center"/>
    </xf>
    <xf numFmtId="0" fontId="33" fillId="0" borderId="1" xfId="2" applyFont="1" applyFill="1" applyBorder="1" applyAlignment="1">
      <alignment horizontal="left" vertical="center"/>
    </xf>
    <xf numFmtId="0" fontId="33" fillId="0" borderId="15" xfId="2" applyFont="1" applyFill="1" applyBorder="1" applyAlignment="1">
      <alignment horizontal="left" vertical="center"/>
    </xf>
    <xf numFmtId="0" fontId="34" fillId="7" borderId="18" xfId="2" applyFont="1" applyFill="1" applyBorder="1" applyAlignment="1">
      <alignment horizontal="center" vertical="center"/>
    </xf>
    <xf numFmtId="0" fontId="34" fillId="7" borderId="16" xfId="2" applyFont="1" applyFill="1" applyBorder="1" applyAlignment="1">
      <alignment horizontal="center" vertical="center"/>
    </xf>
    <xf numFmtId="0" fontId="34" fillId="7" borderId="17" xfId="2" applyFont="1" applyFill="1" applyBorder="1" applyAlignment="1">
      <alignment horizontal="center" vertical="center"/>
    </xf>
    <xf numFmtId="0" fontId="8" fillId="4" borderId="23" xfId="4" applyFont="1" applyFill="1" applyBorder="1" applyAlignment="1">
      <alignment horizontal="left" vertical="center" wrapText="1"/>
    </xf>
    <xf numFmtId="0" fontId="8" fillId="4" borderId="1" xfId="4" applyFont="1" applyFill="1" applyBorder="1" applyAlignment="1">
      <alignment horizontal="left" vertical="center" wrapText="1"/>
    </xf>
    <xf numFmtId="0" fontId="8" fillId="4" borderId="15" xfId="4" applyFont="1" applyFill="1" applyBorder="1" applyAlignment="1">
      <alignment horizontal="left" vertical="center" wrapText="1"/>
    </xf>
    <xf numFmtId="0" fontId="11" fillId="4" borderId="19" xfId="5" applyFont="1" applyFill="1" applyBorder="1" applyAlignment="1">
      <alignment horizontal="center" vertical="center" wrapText="1"/>
    </xf>
    <xf numFmtId="0" fontId="11" fillId="4" borderId="20" xfId="5" applyFont="1" applyFill="1" applyBorder="1" applyAlignment="1">
      <alignment horizontal="center" vertical="center" wrapText="1"/>
    </xf>
    <xf numFmtId="0" fontId="11" fillId="4" borderId="21" xfId="5" applyFont="1" applyFill="1" applyBorder="1" applyAlignment="1">
      <alignment horizontal="center" vertical="center" wrapText="1"/>
    </xf>
    <xf numFmtId="0" fontId="28" fillId="3" borderId="3" xfId="2" applyFont="1" applyFill="1" applyBorder="1" applyAlignment="1">
      <alignment horizontal="center" vertical="center" wrapText="1"/>
    </xf>
    <xf numFmtId="0" fontId="28" fillId="3" borderId="4" xfId="2" applyFont="1" applyFill="1" applyBorder="1" applyAlignment="1">
      <alignment horizontal="center" vertical="center" wrapText="1"/>
    </xf>
    <xf numFmtId="0" fontId="28" fillId="3" borderId="5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25" fillId="2" borderId="3" xfId="1" applyNumberFormat="1" applyFont="1" applyFill="1" applyBorder="1" applyAlignment="1">
      <alignment horizontal="center" vertical="center"/>
    </xf>
    <xf numFmtId="165" fontId="25" fillId="2" borderId="4" xfId="1" applyNumberFormat="1" applyFont="1" applyFill="1" applyBorder="1" applyAlignment="1">
      <alignment horizontal="center" vertical="center"/>
    </xf>
    <xf numFmtId="165" fontId="25" fillId="2" borderId="5" xfId="1" applyNumberFormat="1" applyFont="1" applyFill="1" applyBorder="1" applyAlignment="1">
      <alignment horizontal="center" vertical="center"/>
    </xf>
    <xf numFmtId="0" fontId="17" fillId="2" borderId="19" xfId="6" applyFont="1" applyFill="1" applyBorder="1" applyAlignment="1">
      <alignment horizontal="center" vertical="center" wrapText="1"/>
    </xf>
    <xf numFmtId="0" fontId="17" fillId="2" borderId="20" xfId="6" applyFont="1" applyFill="1" applyBorder="1" applyAlignment="1">
      <alignment horizontal="center" vertical="center" wrapText="1"/>
    </xf>
    <xf numFmtId="0" fontId="17" fillId="2" borderId="21" xfId="6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0" fontId="21" fillId="2" borderId="3" xfId="4" applyFont="1" applyFill="1" applyBorder="1" applyAlignment="1">
      <alignment horizontal="center" vertical="center" wrapText="1"/>
    </xf>
    <xf numFmtId="0" fontId="21" fillId="2" borderId="4" xfId="4" applyFont="1" applyFill="1" applyBorder="1" applyAlignment="1">
      <alignment horizontal="center" vertical="center" wrapText="1"/>
    </xf>
    <xf numFmtId="0" fontId="21" fillId="2" borderId="5" xfId="4" applyFont="1" applyFill="1" applyBorder="1" applyAlignment="1">
      <alignment horizontal="center" vertical="center" wrapText="1"/>
    </xf>
    <xf numFmtId="0" fontId="25" fillId="0" borderId="3" xfId="5" applyFont="1" applyBorder="1" applyAlignment="1">
      <alignment horizontal="left" vertical="center" wrapText="1"/>
    </xf>
    <xf numFmtId="0" fontId="25" fillId="0" borderId="4" xfId="5" applyFont="1" applyBorder="1" applyAlignment="1">
      <alignment horizontal="left" vertical="center" wrapText="1"/>
    </xf>
    <xf numFmtId="0" fontId="25" fillId="0" borderId="5" xfId="5" applyFont="1" applyBorder="1" applyAlignment="1">
      <alignment horizontal="left" vertical="center" wrapText="1"/>
    </xf>
    <xf numFmtId="0" fontId="16" fillId="0" borderId="3" xfId="5" applyFont="1" applyBorder="1" applyAlignment="1">
      <alignment horizontal="center" vertical="center" wrapText="1"/>
    </xf>
    <xf numFmtId="0" fontId="16" fillId="0" borderId="4" xfId="5" applyFont="1" applyBorder="1" applyAlignment="1">
      <alignment horizontal="center" vertical="center" wrapText="1"/>
    </xf>
    <xf numFmtId="0" fontId="16" fillId="0" borderId="5" xfId="5" applyFont="1" applyBorder="1" applyAlignment="1">
      <alignment horizontal="center" vertical="center" wrapText="1"/>
    </xf>
    <xf numFmtId="0" fontId="16" fillId="2" borderId="3" xfId="6" applyFont="1" applyFill="1" applyBorder="1" applyAlignment="1">
      <alignment horizontal="left" vertical="center" wrapText="1"/>
    </xf>
    <xf numFmtId="0" fontId="16" fillId="2" borderId="4" xfId="6" applyFont="1" applyFill="1" applyBorder="1" applyAlignment="1">
      <alignment horizontal="left" vertical="center" wrapText="1"/>
    </xf>
    <xf numFmtId="0" fontId="16" fillId="2" borderId="5" xfId="6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top"/>
    </xf>
    <xf numFmtId="0" fontId="12" fillId="5" borderId="9" xfId="2" applyFont="1" applyFill="1" applyBorder="1" applyAlignment="1">
      <alignment horizontal="center" vertical="center" wrapText="1"/>
    </xf>
    <xf numFmtId="0" fontId="12" fillId="5" borderId="10" xfId="2" applyFont="1" applyFill="1" applyBorder="1" applyAlignment="1">
      <alignment horizontal="center" vertical="center" wrapText="1"/>
    </xf>
    <xf numFmtId="0" fontId="12" fillId="5" borderId="11" xfId="2" applyFont="1" applyFill="1" applyBorder="1" applyAlignment="1">
      <alignment horizontal="center" vertical="center" wrapText="1"/>
    </xf>
    <xf numFmtId="0" fontId="12" fillId="5" borderId="12" xfId="2" applyFont="1" applyFill="1" applyBorder="1" applyAlignment="1">
      <alignment horizontal="center" vertical="center" wrapText="1"/>
    </xf>
    <xf numFmtId="0" fontId="12" fillId="5" borderId="13" xfId="2" applyFont="1" applyFill="1" applyBorder="1" applyAlignment="1">
      <alignment horizontal="center" vertical="center" wrapText="1"/>
    </xf>
    <xf numFmtId="0" fontId="12" fillId="5" borderId="14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6" fillId="0" borderId="0" xfId="0" applyFont="1" applyAlignment="1">
      <alignment horizontal="left"/>
    </xf>
    <xf numFmtId="0" fontId="37" fillId="0" borderId="0" xfId="0" applyFont="1" applyAlignment="1">
      <alignment horizontal="center" vertical="top"/>
    </xf>
    <xf numFmtId="0" fontId="38" fillId="0" borderId="0" xfId="0" applyFont="1" applyAlignment="1">
      <alignment horizontal="center" vertical="center" wrapText="1"/>
    </xf>
  </cellXfs>
  <cellStyles count="10">
    <cellStyle name="Comma" xfId="1" builtinId="3"/>
    <cellStyle name="Currency" xfId="8" builtinId="4"/>
    <cellStyle name="Milliers 2" xfId="3" xr:uid="{00000000-0005-0000-0000-000001000000}"/>
    <cellStyle name="Normal" xfId="0" builtinId="0"/>
    <cellStyle name="Normal 2" xfId="2" xr:uid="{00000000-0005-0000-0000-000004000000}"/>
    <cellStyle name="Normal 2 2" xfId="9" xr:uid="{00000000-0005-0000-0000-000005000000}"/>
    <cellStyle name="Normal 3" xfId="4" xr:uid="{00000000-0005-0000-0000-000006000000}"/>
    <cellStyle name="Normal 4" xfId="5" xr:uid="{00000000-0005-0000-0000-000007000000}"/>
    <cellStyle name="Normal 5" xfId="6" xr:uid="{00000000-0005-0000-0000-000008000000}"/>
    <cellStyle name="Normal 8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workbookViewId="0">
      <selection activeCell="C17" sqref="C17"/>
    </sheetView>
  </sheetViews>
  <sheetFormatPr defaultColWidth="11.5703125" defaultRowHeight="15" x14ac:dyDescent="0.25"/>
  <cols>
    <col min="1" max="1" width="3.7109375" customWidth="1"/>
    <col min="2" max="2" width="60" bestFit="1" customWidth="1"/>
    <col min="3" max="3" width="20.85546875" bestFit="1" customWidth="1"/>
  </cols>
  <sheetData>
    <row r="1" spans="1:3" ht="27" thickBot="1" x14ac:dyDescent="0.45">
      <c r="A1" s="181"/>
      <c r="B1" s="190" t="s">
        <v>220</v>
      </c>
      <c r="C1" s="191"/>
    </row>
    <row r="2" spans="1:3" ht="36" customHeight="1" x14ac:dyDescent="0.25">
      <c r="A2" s="182"/>
      <c r="B2" s="192" t="s">
        <v>221</v>
      </c>
      <c r="C2" s="193"/>
    </row>
    <row r="3" spans="1:3" ht="18" customHeight="1" x14ac:dyDescent="0.3">
      <c r="A3" s="182"/>
      <c r="B3" s="188" t="s">
        <v>182</v>
      </c>
      <c r="C3" s="189"/>
    </row>
    <row r="4" spans="1:3" x14ac:dyDescent="0.25">
      <c r="A4" s="182"/>
      <c r="B4" s="183"/>
      <c r="C4" s="184"/>
    </row>
    <row r="5" spans="1:3" ht="34.5" customHeight="1" x14ac:dyDescent="0.25">
      <c r="A5" s="187">
        <v>1</v>
      </c>
      <c r="B5" s="186" t="s">
        <v>222</v>
      </c>
      <c r="C5" s="185">
        <f>+'CONS+ REHAB BAGUI'!F163</f>
        <v>0</v>
      </c>
    </row>
    <row r="6" spans="1:3" ht="18.75" x14ac:dyDescent="0.25">
      <c r="A6" s="187">
        <v>2</v>
      </c>
      <c r="B6" s="155" t="s">
        <v>200</v>
      </c>
      <c r="C6" s="185">
        <f>'LATRINES '!F72</f>
        <v>0</v>
      </c>
    </row>
    <row r="7" spans="1:3" ht="18.75" x14ac:dyDescent="0.25">
      <c r="A7" s="187">
        <v>3</v>
      </c>
      <c r="B7" s="155" t="s">
        <v>201</v>
      </c>
      <c r="C7" s="185">
        <f>SUM(C5:C6)</f>
        <v>0</v>
      </c>
    </row>
    <row r="8" spans="1:3" ht="15.75" thickBot="1" x14ac:dyDescent="0.3">
      <c r="A8" s="182"/>
      <c r="B8" s="183"/>
      <c r="C8" s="184"/>
    </row>
    <row r="9" spans="1:3" ht="16.5" thickBot="1" x14ac:dyDescent="0.3">
      <c r="A9" s="194" t="s">
        <v>209</v>
      </c>
      <c r="B9" s="195"/>
      <c r="C9" s="156">
        <f>+C7*1</f>
        <v>0</v>
      </c>
    </row>
    <row r="11" spans="1:3" x14ac:dyDescent="0.25">
      <c r="B11" s="257" t="s">
        <v>225</v>
      </c>
      <c r="C11" s="258" t="s">
        <v>226</v>
      </c>
    </row>
    <row r="12" spans="1:3" x14ac:dyDescent="0.25">
      <c r="B12" s="257"/>
      <c r="C12" s="258"/>
    </row>
    <row r="13" spans="1:3" x14ac:dyDescent="0.25">
      <c r="B13" s="257"/>
      <c r="C13" s="258"/>
    </row>
    <row r="14" spans="1:3" x14ac:dyDescent="0.25">
      <c r="B14" s="257"/>
      <c r="C14" s="258"/>
    </row>
    <row r="15" spans="1:3" x14ac:dyDescent="0.25">
      <c r="B15" s="257"/>
      <c r="C15" s="258"/>
    </row>
  </sheetData>
  <mergeCells count="6">
    <mergeCell ref="B3:C3"/>
    <mergeCell ref="B1:C1"/>
    <mergeCell ref="B2:C2"/>
    <mergeCell ref="A9:B9"/>
    <mergeCell ref="B11:B15"/>
    <mergeCell ref="C11:C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69"/>
  <sheetViews>
    <sheetView topLeftCell="A148" zoomScale="82" zoomScaleNormal="82" zoomScaleSheetLayoutView="100" zoomScalePageLayoutView="90" workbookViewId="0">
      <selection activeCell="E166" sqref="E166"/>
    </sheetView>
  </sheetViews>
  <sheetFormatPr defaultColWidth="11.5703125" defaultRowHeight="15.75" x14ac:dyDescent="0.25"/>
  <cols>
    <col min="1" max="1" width="5.28515625" style="11" bestFit="1" customWidth="1"/>
    <col min="2" max="2" width="60.28515625" style="11" customWidth="1"/>
    <col min="3" max="3" width="13.5703125" style="11" bestFit="1" customWidth="1"/>
    <col min="4" max="4" width="9.7109375" style="11" bestFit="1" customWidth="1"/>
    <col min="5" max="5" width="15.7109375" style="53" customWidth="1"/>
    <col min="6" max="6" width="29" style="54" bestFit="1" customWidth="1"/>
    <col min="7" max="7" width="9.140625" style="167" bestFit="1" customWidth="1"/>
    <col min="8" max="8" width="14.7109375" style="9" bestFit="1" customWidth="1"/>
    <col min="9" max="10" width="11.5703125" style="10"/>
    <col min="11" max="16384" width="11.5703125" style="11"/>
  </cols>
  <sheetData>
    <row r="1" spans="1:9" x14ac:dyDescent="0.25">
      <c r="A1" s="206" t="s">
        <v>221</v>
      </c>
      <c r="B1" s="206"/>
      <c r="C1" s="206"/>
      <c r="D1" s="206"/>
      <c r="E1" s="206"/>
      <c r="F1" s="206"/>
    </row>
    <row r="2" spans="1:9" ht="27" customHeight="1" x14ac:dyDescent="0.25">
      <c r="A2" s="207" t="s">
        <v>45</v>
      </c>
      <c r="B2" s="207"/>
      <c r="C2" s="207"/>
      <c r="D2" s="207"/>
      <c r="E2" s="207"/>
      <c r="F2" s="207"/>
    </row>
    <row r="3" spans="1:9" x14ac:dyDescent="0.25">
      <c r="A3" s="1"/>
      <c r="B3" s="1"/>
      <c r="C3" s="2"/>
      <c r="D3" s="2"/>
      <c r="E3" s="3"/>
      <c r="F3" s="4"/>
    </row>
    <row r="4" spans="1:9" x14ac:dyDescent="0.25">
      <c r="A4" s="12" t="s">
        <v>0</v>
      </c>
      <c r="B4" s="13" t="s">
        <v>1</v>
      </c>
      <c r="C4" s="14" t="s">
        <v>2</v>
      </c>
      <c r="D4" s="14" t="s">
        <v>3</v>
      </c>
      <c r="E4" s="14" t="s">
        <v>4</v>
      </c>
      <c r="F4" s="14" t="s">
        <v>54</v>
      </c>
      <c r="G4" s="54"/>
    </row>
    <row r="5" spans="1:9" x14ac:dyDescent="0.25">
      <c r="A5" s="208" t="s">
        <v>197</v>
      </c>
      <c r="B5" s="209"/>
      <c r="C5" s="209"/>
      <c r="D5" s="209"/>
      <c r="E5" s="209"/>
      <c r="F5" s="210"/>
      <c r="G5" s="54"/>
    </row>
    <row r="6" spans="1:9" x14ac:dyDescent="0.25">
      <c r="A6" s="211"/>
      <c r="B6" s="212"/>
      <c r="C6" s="212"/>
      <c r="D6" s="212"/>
      <c r="E6" s="212"/>
      <c r="F6" s="213"/>
      <c r="G6" s="54"/>
    </row>
    <row r="7" spans="1:9" ht="18.75" x14ac:dyDescent="0.25">
      <c r="A7" s="161"/>
      <c r="B7" s="162"/>
      <c r="C7" s="162"/>
      <c r="D7" s="162"/>
      <c r="E7" s="162"/>
      <c r="F7" s="163"/>
      <c r="G7" s="54"/>
    </row>
    <row r="8" spans="1:9" x14ac:dyDescent="0.25">
      <c r="A8" s="5" t="s">
        <v>51</v>
      </c>
      <c r="B8" s="6" t="s">
        <v>179</v>
      </c>
      <c r="C8" s="7"/>
      <c r="D8" s="7"/>
      <c r="E8" s="7"/>
      <c r="F8" s="8"/>
      <c r="G8" s="54"/>
    </row>
    <row r="9" spans="1:9" x14ac:dyDescent="0.25">
      <c r="A9" s="15">
        <v>0</v>
      </c>
      <c r="B9" s="196" t="s">
        <v>46</v>
      </c>
      <c r="C9" s="197"/>
      <c r="D9" s="197"/>
      <c r="E9" s="197"/>
      <c r="F9" s="198"/>
      <c r="G9" s="54"/>
    </row>
    <row r="10" spans="1:9" ht="57" customHeight="1" x14ac:dyDescent="0.25">
      <c r="A10" s="16" t="s">
        <v>8</v>
      </c>
      <c r="B10" s="20" t="s">
        <v>145</v>
      </c>
      <c r="C10" s="17" t="s">
        <v>7</v>
      </c>
      <c r="D10" s="17">
        <v>1</v>
      </c>
      <c r="E10" s="18"/>
      <c r="F10" s="19">
        <f>+D10*E10</f>
        <v>0</v>
      </c>
      <c r="G10" s="54"/>
    </row>
    <row r="11" spans="1:9" ht="31.5" x14ac:dyDescent="0.25">
      <c r="A11" s="16" t="s">
        <v>13</v>
      </c>
      <c r="B11" s="22" t="s">
        <v>37</v>
      </c>
      <c r="C11" s="17" t="s">
        <v>12</v>
      </c>
      <c r="D11" s="17">
        <v>398</v>
      </c>
      <c r="E11" s="18"/>
      <c r="F11" s="19">
        <f>+D11*E11</f>
        <v>0</v>
      </c>
      <c r="G11" s="54"/>
      <c r="I11" s="174"/>
    </row>
    <row r="12" spans="1:9" ht="16.5" thickBot="1" x14ac:dyDescent="0.3">
      <c r="A12" s="172"/>
      <c r="B12" s="220"/>
      <c r="C12" s="221"/>
      <c r="D12" s="221"/>
      <c r="E12" s="222"/>
      <c r="F12" s="172">
        <f>SUM(F10:F11)</f>
        <v>0</v>
      </c>
      <c r="G12" s="54"/>
    </row>
    <row r="13" spans="1:9" ht="27" thickBot="1" x14ac:dyDescent="0.3">
      <c r="A13" s="214" t="s">
        <v>223</v>
      </c>
      <c r="B13" s="215"/>
      <c r="C13" s="215"/>
      <c r="D13" s="215"/>
      <c r="E13" s="215"/>
      <c r="F13" s="216"/>
      <c r="G13" s="54"/>
    </row>
    <row r="14" spans="1:9" x14ac:dyDescent="0.25">
      <c r="A14" s="173">
        <v>0</v>
      </c>
      <c r="B14" s="217" t="s">
        <v>202</v>
      </c>
      <c r="C14" s="218"/>
      <c r="D14" s="218"/>
      <c r="E14" s="218"/>
      <c r="F14" s="219"/>
      <c r="G14" s="54"/>
    </row>
    <row r="15" spans="1:9" x14ac:dyDescent="0.25">
      <c r="A15" s="16" t="s">
        <v>8</v>
      </c>
      <c r="B15" s="166" t="s">
        <v>203</v>
      </c>
      <c r="C15" s="164" t="s">
        <v>12</v>
      </c>
      <c r="D15" s="164">
        <v>24</v>
      </c>
      <c r="E15" s="165"/>
      <c r="F15" s="19">
        <f>E15*D15</f>
        <v>0</v>
      </c>
      <c r="G15" s="54"/>
    </row>
    <row r="16" spans="1:9" x14ac:dyDescent="0.25">
      <c r="A16" s="16" t="s">
        <v>82</v>
      </c>
      <c r="B16" s="166" t="s">
        <v>204</v>
      </c>
      <c r="C16" s="164" t="s">
        <v>12</v>
      </c>
      <c r="D16" s="164">
        <v>155</v>
      </c>
      <c r="E16" s="165"/>
      <c r="F16" s="19">
        <f t="shared" ref="F16:F17" si="0">E16*D16</f>
        <v>0</v>
      </c>
      <c r="G16" s="54"/>
    </row>
    <row r="17" spans="1:15" x14ac:dyDescent="0.25">
      <c r="A17" s="16" t="s">
        <v>83</v>
      </c>
      <c r="B17" s="166" t="s">
        <v>205</v>
      </c>
      <c r="C17" s="164" t="s">
        <v>7</v>
      </c>
      <c r="D17" s="164">
        <v>1</v>
      </c>
      <c r="E17" s="165"/>
      <c r="F17" s="19">
        <f t="shared" si="0"/>
        <v>0</v>
      </c>
      <c r="G17" s="54"/>
    </row>
    <row r="18" spans="1:15" x14ac:dyDescent="0.25">
      <c r="A18" s="15" t="s">
        <v>9</v>
      </c>
      <c r="B18" s="157"/>
      <c r="C18" s="158"/>
      <c r="D18" s="158"/>
      <c r="E18" s="159"/>
      <c r="F18" s="21">
        <f>SUM(F15:F17)</f>
        <v>0</v>
      </c>
      <c r="G18" s="54"/>
    </row>
    <row r="19" spans="1:15" x14ac:dyDescent="0.25">
      <c r="A19" s="16" t="s">
        <v>11</v>
      </c>
      <c r="B19" s="196" t="s">
        <v>10</v>
      </c>
      <c r="C19" s="197"/>
      <c r="D19" s="197"/>
      <c r="E19" s="197"/>
      <c r="F19" s="198"/>
      <c r="G19" s="54"/>
      <c r="J19" s="10" t="s">
        <v>34</v>
      </c>
    </row>
    <row r="20" spans="1:15" x14ac:dyDescent="0.25">
      <c r="A20" s="16" t="s">
        <v>13</v>
      </c>
      <c r="B20" s="22" t="s">
        <v>53</v>
      </c>
      <c r="C20" s="17" t="s">
        <v>14</v>
      </c>
      <c r="D20" s="17">
        <v>2.08</v>
      </c>
      <c r="E20" s="18"/>
      <c r="F20" s="19">
        <f>D20*E20</f>
        <v>0</v>
      </c>
      <c r="G20" s="168"/>
    </row>
    <row r="21" spans="1:15" s="9" customFormat="1" x14ac:dyDescent="0.25">
      <c r="A21" s="16" t="s">
        <v>87</v>
      </c>
      <c r="B21" s="22" t="s">
        <v>15</v>
      </c>
      <c r="C21" s="17" t="s">
        <v>14</v>
      </c>
      <c r="D21" s="17">
        <v>0.7</v>
      </c>
      <c r="E21" s="18"/>
      <c r="F21" s="19">
        <f>D21*E21</f>
        <v>0</v>
      </c>
      <c r="G21" s="168"/>
      <c r="I21" s="10"/>
      <c r="J21" s="10"/>
      <c r="K21" s="11"/>
      <c r="L21" s="11"/>
      <c r="M21" s="11"/>
      <c r="N21" s="11"/>
      <c r="O21" s="11"/>
    </row>
    <row r="22" spans="1:15" ht="14.65" customHeight="1" x14ac:dyDescent="0.25">
      <c r="A22" s="16" t="s">
        <v>88</v>
      </c>
      <c r="B22" s="22" t="s">
        <v>38</v>
      </c>
      <c r="C22" s="17" t="s">
        <v>14</v>
      </c>
      <c r="D22" s="17">
        <v>1.05</v>
      </c>
      <c r="E22" s="18"/>
      <c r="F22" s="19">
        <f>D22*E22</f>
        <v>0</v>
      </c>
      <c r="G22" s="168"/>
    </row>
    <row r="23" spans="1:15" ht="15.75" customHeight="1" x14ac:dyDescent="0.25">
      <c r="B23" s="199" t="s">
        <v>47</v>
      </c>
      <c r="C23" s="200"/>
      <c r="D23" s="200"/>
      <c r="E23" s="201"/>
      <c r="F23" s="21">
        <f>SUM(F20:F22)</f>
        <v>0</v>
      </c>
      <c r="G23" s="54"/>
    </row>
    <row r="24" spans="1:15" s="9" customFormat="1" x14ac:dyDescent="0.25">
      <c r="A24" s="15" t="s">
        <v>16</v>
      </c>
      <c r="B24" s="196" t="s">
        <v>64</v>
      </c>
      <c r="C24" s="197"/>
      <c r="D24" s="197"/>
      <c r="E24" s="197"/>
      <c r="F24" s="198"/>
      <c r="G24" s="54"/>
      <c r="I24" s="10"/>
      <c r="J24" s="10"/>
      <c r="K24" s="11"/>
      <c r="L24" s="11"/>
      <c r="M24" s="11"/>
      <c r="N24" s="11"/>
      <c r="O24" s="11"/>
    </row>
    <row r="25" spans="1:15" s="9" customFormat="1" x14ac:dyDescent="0.25">
      <c r="A25" s="16" t="s">
        <v>17</v>
      </c>
      <c r="B25" s="22" t="s">
        <v>41</v>
      </c>
      <c r="C25" s="17" t="s">
        <v>14</v>
      </c>
      <c r="D25" s="17">
        <v>0.26</v>
      </c>
      <c r="E25" s="18"/>
      <c r="F25" s="19">
        <f t="shared" ref="F25:F30" si="1">D25*E25</f>
        <v>0</v>
      </c>
      <c r="G25" s="54"/>
      <c r="I25" s="10"/>
      <c r="J25" s="10"/>
      <c r="K25" s="11"/>
      <c r="L25" s="11"/>
      <c r="M25" s="11"/>
      <c r="N25" s="11"/>
      <c r="O25" s="11"/>
    </row>
    <row r="26" spans="1:15" s="9" customFormat="1" ht="13.35" customHeight="1" x14ac:dyDescent="0.25">
      <c r="A26" s="16" t="s">
        <v>92</v>
      </c>
      <c r="B26" s="22" t="s">
        <v>69</v>
      </c>
      <c r="C26" s="17" t="s">
        <v>14</v>
      </c>
      <c r="D26" s="17">
        <v>1.04</v>
      </c>
      <c r="E26" s="18"/>
      <c r="F26" s="19">
        <f t="shared" si="1"/>
        <v>0</v>
      </c>
      <c r="G26" s="54"/>
      <c r="I26" s="10"/>
      <c r="J26" s="10"/>
      <c r="K26" s="11"/>
      <c r="L26" s="11"/>
      <c r="M26" s="11"/>
      <c r="N26" s="11"/>
      <c r="O26" s="11"/>
    </row>
    <row r="27" spans="1:15" s="9" customFormat="1" x14ac:dyDescent="0.25">
      <c r="A27" s="16" t="s">
        <v>96</v>
      </c>
      <c r="B27" s="22" t="s">
        <v>19</v>
      </c>
      <c r="C27" s="17" t="s">
        <v>14</v>
      </c>
      <c r="D27" s="17">
        <v>1</v>
      </c>
      <c r="E27" s="18"/>
      <c r="F27" s="19">
        <f t="shared" si="1"/>
        <v>0</v>
      </c>
      <c r="G27" s="54"/>
      <c r="I27" s="10"/>
      <c r="J27" s="10"/>
      <c r="K27" s="11"/>
      <c r="L27" s="11"/>
      <c r="M27" s="11"/>
      <c r="N27" s="11"/>
      <c r="O27" s="11"/>
    </row>
    <row r="28" spans="1:15" s="9" customFormat="1" x14ac:dyDescent="0.25">
      <c r="A28" s="16" t="s">
        <v>98</v>
      </c>
      <c r="B28" s="22" t="s">
        <v>20</v>
      </c>
      <c r="C28" s="17" t="s">
        <v>14</v>
      </c>
      <c r="D28" s="17">
        <v>1.05</v>
      </c>
      <c r="E28" s="18"/>
      <c r="F28" s="19">
        <f t="shared" si="1"/>
        <v>0</v>
      </c>
      <c r="G28" s="54"/>
      <c r="I28" s="10"/>
      <c r="J28" s="10"/>
      <c r="K28" s="11"/>
      <c r="L28" s="11"/>
      <c r="M28" s="11"/>
      <c r="N28" s="11"/>
      <c r="O28" s="11"/>
    </row>
    <row r="29" spans="1:15" s="9" customFormat="1" x14ac:dyDescent="0.25">
      <c r="A29" s="16" t="s">
        <v>100</v>
      </c>
      <c r="B29" s="23" t="s">
        <v>39</v>
      </c>
      <c r="C29" s="24" t="s">
        <v>12</v>
      </c>
      <c r="D29" s="24">
        <v>5.5</v>
      </c>
      <c r="E29" s="25"/>
      <c r="F29" s="19">
        <f t="shared" si="1"/>
        <v>0</v>
      </c>
      <c r="G29" s="54"/>
      <c r="I29" s="10"/>
      <c r="J29" s="10"/>
      <c r="K29" s="11"/>
      <c r="L29" s="11"/>
      <c r="M29" s="11"/>
      <c r="N29" s="11"/>
      <c r="O29" s="11"/>
    </row>
    <row r="30" spans="1:15" ht="14.65" customHeight="1" x14ac:dyDescent="0.25">
      <c r="A30" s="16" t="s">
        <v>104</v>
      </c>
      <c r="B30" s="26" t="s">
        <v>147</v>
      </c>
      <c r="C30" s="24" t="s">
        <v>14</v>
      </c>
      <c r="D30" s="24">
        <v>1</v>
      </c>
      <c r="E30" s="18"/>
      <c r="F30" s="19">
        <f t="shared" si="1"/>
        <v>0</v>
      </c>
      <c r="G30" s="169"/>
    </row>
    <row r="31" spans="1:15" x14ac:dyDescent="0.25">
      <c r="A31" s="16" t="s">
        <v>159</v>
      </c>
      <c r="B31" s="26" t="s">
        <v>21</v>
      </c>
      <c r="C31" s="24" t="s">
        <v>22</v>
      </c>
      <c r="D31" s="24">
        <v>24</v>
      </c>
      <c r="E31" s="25"/>
      <c r="F31" s="27">
        <f>+E31*D31</f>
        <v>0</v>
      </c>
      <c r="G31" s="54"/>
    </row>
    <row r="32" spans="1:15" s="9" customFormat="1" ht="15.75" customHeight="1" x14ac:dyDescent="0.25">
      <c r="B32" s="199" t="s">
        <v>65</v>
      </c>
      <c r="C32" s="200"/>
      <c r="D32" s="200"/>
      <c r="E32" s="201"/>
      <c r="F32" s="21">
        <f>SUM(F25:F31)</f>
        <v>0</v>
      </c>
      <c r="G32" s="54"/>
      <c r="I32" s="10"/>
      <c r="J32" s="10"/>
      <c r="K32" s="11"/>
      <c r="L32" s="11"/>
      <c r="M32" s="11"/>
      <c r="N32" s="11"/>
      <c r="O32" s="11"/>
    </row>
    <row r="33" spans="1:15" s="9" customFormat="1" x14ac:dyDescent="0.25">
      <c r="A33" s="15" t="s">
        <v>24</v>
      </c>
      <c r="B33" s="196" t="s">
        <v>23</v>
      </c>
      <c r="C33" s="197"/>
      <c r="D33" s="197"/>
      <c r="E33" s="197"/>
      <c r="F33" s="198"/>
      <c r="G33" s="54"/>
      <c r="I33" s="10"/>
      <c r="J33" s="10"/>
      <c r="K33" s="11"/>
      <c r="L33" s="11"/>
      <c r="M33" s="11"/>
      <c r="N33" s="11"/>
      <c r="O33" s="11"/>
    </row>
    <row r="34" spans="1:15" x14ac:dyDescent="0.25">
      <c r="A34" s="16">
        <v>3.2</v>
      </c>
      <c r="B34" s="30" t="s">
        <v>149</v>
      </c>
      <c r="C34" s="17" t="s">
        <v>14</v>
      </c>
      <c r="D34" s="17">
        <v>1.2</v>
      </c>
      <c r="E34" s="18"/>
      <c r="F34" s="31">
        <f t="shared" ref="F34" si="2">D34*E34</f>
        <v>0</v>
      </c>
      <c r="G34" s="54"/>
    </row>
    <row r="35" spans="1:15" x14ac:dyDescent="0.25">
      <c r="A35" s="15"/>
      <c r="B35" s="199" t="s">
        <v>48</v>
      </c>
      <c r="C35" s="200"/>
      <c r="D35" s="200"/>
      <c r="E35" s="201"/>
      <c r="F35" s="21">
        <f>+F34</f>
        <v>0</v>
      </c>
      <c r="G35" s="54"/>
    </row>
    <row r="36" spans="1:15" x14ac:dyDescent="0.25">
      <c r="A36" s="15" t="s">
        <v>26</v>
      </c>
      <c r="B36" s="196" t="s">
        <v>61</v>
      </c>
      <c r="C36" s="197"/>
      <c r="D36" s="197"/>
      <c r="E36" s="197"/>
      <c r="F36" s="198"/>
      <c r="G36" s="54"/>
    </row>
    <row r="37" spans="1:15" ht="48" customHeight="1" x14ac:dyDescent="0.25">
      <c r="A37" s="32" t="s">
        <v>44</v>
      </c>
      <c r="B37" s="33" t="s">
        <v>62</v>
      </c>
      <c r="C37" s="17" t="s">
        <v>22</v>
      </c>
      <c r="D37" s="17">
        <v>270</v>
      </c>
      <c r="E37" s="18"/>
      <c r="F37" s="19">
        <f t="shared" ref="F37:F39" si="3">D37*E37</f>
        <v>0</v>
      </c>
      <c r="G37" s="168"/>
      <c r="H37" s="147"/>
      <c r="I37" s="171"/>
      <c r="J37" s="10" t="s">
        <v>34</v>
      </c>
    </row>
    <row r="38" spans="1:15" ht="31.5" x14ac:dyDescent="0.25">
      <c r="A38" s="32" t="s">
        <v>160</v>
      </c>
      <c r="B38" s="33" t="s">
        <v>150</v>
      </c>
      <c r="C38" s="17" t="s">
        <v>22</v>
      </c>
      <c r="D38" s="17">
        <v>30</v>
      </c>
      <c r="E38" s="18"/>
      <c r="F38" s="19">
        <f t="shared" si="3"/>
        <v>0</v>
      </c>
      <c r="G38" s="168"/>
    </row>
    <row r="39" spans="1:15" ht="31.5" x14ac:dyDescent="0.25">
      <c r="A39" s="32" t="s">
        <v>162</v>
      </c>
      <c r="B39" s="34" t="s">
        <v>63</v>
      </c>
      <c r="C39" s="17" t="s">
        <v>12</v>
      </c>
      <c r="D39" s="17">
        <v>230</v>
      </c>
      <c r="E39" s="18"/>
      <c r="F39" s="19">
        <f t="shared" si="3"/>
        <v>0</v>
      </c>
      <c r="G39" s="54"/>
    </row>
    <row r="40" spans="1:15" x14ac:dyDescent="0.25">
      <c r="A40" s="32"/>
      <c r="B40" s="199" t="s">
        <v>49</v>
      </c>
      <c r="C40" s="200"/>
      <c r="D40" s="200"/>
      <c r="E40" s="201"/>
      <c r="F40" s="21">
        <f>SUM(F37:F39)</f>
        <v>0</v>
      </c>
    </row>
    <row r="41" spans="1:15" x14ac:dyDescent="0.25">
      <c r="A41" s="15" t="s">
        <v>27</v>
      </c>
      <c r="B41" s="196" t="s">
        <v>40</v>
      </c>
      <c r="C41" s="197"/>
      <c r="D41" s="197"/>
      <c r="E41" s="197"/>
      <c r="F41" s="198"/>
    </row>
    <row r="42" spans="1:15" ht="14.65" customHeight="1" x14ac:dyDescent="0.25">
      <c r="A42" s="32" t="s">
        <v>163</v>
      </c>
      <c r="B42" s="35" t="s">
        <v>151</v>
      </c>
      <c r="C42" s="17" t="s">
        <v>28</v>
      </c>
      <c r="D42" s="17">
        <v>3</v>
      </c>
      <c r="E42" s="18"/>
      <c r="F42" s="19">
        <f t="shared" ref="F42:F45" si="4">D42*E42</f>
        <v>0</v>
      </c>
      <c r="G42" s="54"/>
    </row>
    <row r="43" spans="1:15" ht="14.65" customHeight="1" x14ac:dyDescent="0.25">
      <c r="A43" s="32" t="s">
        <v>164</v>
      </c>
      <c r="B43" s="35" t="s">
        <v>206</v>
      </c>
      <c r="C43" s="17" t="s">
        <v>28</v>
      </c>
      <c r="D43" s="17">
        <v>2</v>
      </c>
      <c r="E43" s="18"/>
      <c r="F43" s="19">
        <f t="shared" ref="F43:F44" si="5">D43*E43</f>
        <v>0</v>
      </c>
      <c r="G43" s="54"/>
    </row>
    <row r="44" spans="1:15" ht="31.5" x14ac:dyDescent="0.25">
      <c r="A44" s="32" t="s">
        <v>115</v>
      </c>
      <c r="B44" s="35" t="s">
        <v>214</v>
      </c>
      <c r="C44" s="17" t="s">
        <v>28</v>
      </c>
      <c r="D44" s="35">
        <v>1</v>
      </c>
      <c r="E44" s="18"/>
      <c r="F44" s="19">
        <f t="shared" si="5"/>
        <v>0</v>
      </c>
      <c r="G44" s="54"/>
    </row>
    <row r="45" spans="1:15" ht="14.65" customHeight="1" x14ac:dyDescent="0.25">
      <c r="A45" s="32" t="s">
        <v>190</v>
      </c>
      <c r="B45" s="35" t="s">
        <v>152</v>
      </c>
      <c r="C45" s="17" t="s">
        <v>28</v>
      </c>
      <c r="D45" s="17">
        <v>8</v>
      </c>
      <c r="E45" s="18"/>
      <c r="F45" s="19">
        <f t="shared" si="4"/>
        <v>0</v>
      </c>
      <c r="G45" s="54"/>
    </row>
    <row r="46" spans="1:15" ht="31.5" x14ac:dyDescent="0.25">
      <c r="A46" s="32" t="s">
        <v>212</v>
      </c>
      <c r="B46" s="35" t="s">
        <v>207</v>
      </c>
      <c r="C46" s="17" t="s">
        <v>28</v>
      </c>
      <c r="D46" s="17">
        <v>10</v>
      </c>
      <c r="E46" s="18"/>
      <c r="F46" s="19">
        <f>D46*E46</f>
        <v>0</v>
      </c>
      <c r="G46" s="54"/>
    </row>
    <row r="47" spans="1:15" ht="31.5" x14ac:dyDescent="0.25">
      <c r="A47" s="32" t="s">
        <v>213</v>
      </c>
      <c r="B47" s="152" t="s">
        <v>191</v>
      </c>
      <c r="C47" s="17" t="s">
        <v>28</v>
      </c>
      <c r="D47" s="17">
        <v>5</v>
      </c>
      <c r="E47" s="18"/>
      <c r="F47" s="19">
        <f>D47*E47</f>
        <v>0</v>
      </c>
      <c r="G47" s="178"/>
      <c r="H47" s="36"/>
    </row>
    <row r="48" spans="1:15" ht="37.5" customHeight="1" x14ac:dyDescent="0.25">
      <c r="A48" s="32" t="s">
        <v>215</v>
      </c>
      <c r="B48" s="152" t="s">
        <v>216</v>
      </c>
      <c r="C48" s="152" t="s">
        <v>22</v>
      </c>
      <c r="D48" s="152">
        <v>9</v>
      </c>
      <c r="E48" s="18"/>
      <c r="F48" s="19">
        <f>D48*E48</f>
        <v>0</v>
      </c>
      <c r="G48" s="179"/>
      <c r="H48" s="179"/>
    </row>
    <row r="49" spans="1:15" x14ac:dyDescent="0.25">
      <c r="A49" s="149"/>
      <c r="B49" s="199" t="s">
        <v>50</v>
      </c>
      <c r="C49" s="200"/>
      <c r="D49" s="200"/>
      <c r="E49" s="201"/>
      <c r="F49" s="177">
        <f>SUM(F42:F48)</f>
        <v>0</v>
      </c>
      <c r="G49" s="178"/>
      <c r="H49" s="36"/>
    </row>
    <row r="50" spans="1:15" ht="15.75" customHeight="1" x14ac:dyDescent="0.25">
      <c r="A50" s="202" t="s">
        <v>199</v>
      </c>
      <c r="B50" s="203"/>
      <c r="C50" s="203"/>
      <c r="D50" s="204"/>
      <c r="E50" s="146"/>
      <c r="F50" s="150">
        <f>F49+F40+F35+F32+F23+F12+F18</f>
        <v>0</v>
      </c>
      <c r="G50" s="54"/>
    </row>
    <row r="51" spans="1:15" x14ac:dyDescent="0.25">
      <c r="E51" s="11"/>
      <c r="F51" s="11"/>
      <c r="I51" s="36"/>
    </row>
    <row r="52" spans="1:15" x14ac:dyDescent="0.25">
      <c r="A52" s="5" t="s">
        <v>52</v>
      </c>
      <c r="B52" s="6" t="s">
        <v>55</v>
      </c>
      <c r="C52" s="7"/>
      <c r="D52" s="7"/>
      <c r="E52" s="7"/>
      <c r="F52" s="8"/>
    </row>
    <row r="53" spans="1:15" x14ac:dyDescent="0.25">
      <c r="A53" s="32" t="s">
        <v>119</v>
      </c>
      <c r="B53" s="196" t="s">
        <v>33</v>
      </c>
      <c r="C53" s="197"/>
      <c r="D53" s="197"/>
      <c r="E53" s="197"/>
      <c r="F53" s="198"/>
    </row>
    <row r="54" spans="1:15" ht="39.75" customHeight="1" x14ac:dyDescent="0.25">
      <c r="A54" s="32" t="s">
        <v>120</v>
      </c>
      <c r="B54" s="37" t="s">
        <v>185</v>
      </c>
      <c r="C54" s="38" t="s">
        <v>12</v>
      </c>
      <c r="D54" s="17">
        <v>320</v>
      </c>
      <c r="E54" s="39"/>
      <c r="F54" s="40">
        <f>E54*D54</f>
        <v>0</v>
      </c>
      <c r="G54" s="54"/>
    </row>
    <row r="55" spans="1:15" ht="31.5" x14ac:dyDescent="0.25">
      <c r="A55" s="32" t="s">
        <v>122</v>
      </c>
      <c r="B55" s="37" t="s">
        <v>208</v>
      </c>
      <c r="C55" s="41" t="s">
        <v>12</v>
      </c>
      <c r="D55" s="17">
        <v>447</v>
      </c>
      <c r="E55" s="42"/>
      <c r="F55" s="43">
        <f>D55*E55</f>
        <v>0</v>
      </c>
      <c r="G55" s="54"/>
      <c r="H55" s="148"/>
    </row>
    <row r="56" spans="1:15" s="9" customFormat="1" ht="20.25" x14ac:dyDescent="0.55000000000000004">
      <c r="A56" s="15"/>
      <c r="B56" s="199" t="s">
        <v>187</v>
      </c>
      <c r="C56" s="200"/>
      <c r="D56" s="200"/>
      <c r="E56" s="201"/>
      <c r="F56" s="21">
        <f>SUM(F54:F55)</f>
        <v>0</v>
      </c>
      <c r="G56" s="170"/>
      <c r="I56" s="10"/>
      <c r="J56" s="10"/>
      <c r="K56" s="11"/>
      <c r="L56" s="11"/>
      <c r="M56" s="11"/>
      <c r="N56" s="11"/>
      <c r="O56" s="11"/>
    </row>
    <row r="57" spans="1:15" s="9" customFormat="1" ht="20.25" x14ac:dyDescent="0.55000000000000004">
      <c r="A57" s="15" t="s">
        <v>59</v>
      </c>
      <c r="B57" s="196" t="s">
        <v>57</v>
      </c>
      <c r="C57" s="197"/>
      <c r="D57" s="197"/>
      <c r="E57" s="197"/>
      <c r="F57" s="198"/>
      <c r="G57" s="170"/>
      <c r="I57" s="10"/>
      <c r="J57" s="10"/>
      <c r="K57" s="11"/>
      <c r="L57" s="11"/>
      <c r="M57" s="11"/>
      <c r="N57" s="11"/>
      <c r="O57" s="11"/>
    </row>
    <row r="58" spans="1:15" s="9" customFormat="1" ht="20.25" x14ac:dyDescent="0.55000000000000004">
      <c r="A58" s="32" t="s">
        <v>165</v>
      </c>
      <c r="B58" s="35" t="s">
        <v>29</v>
      </c>
      <c r="C58" s="44" t="s">
        <v>7</v>
      </c>
      <c r="D58" s="44">
        <v>1</v>
      </c>
      <c r="E58" s="18"/>
      <c r="F58" s="45">
        <f t="shared" ref="F58:F68" si="6">D58*E58</f>
        <v>0</v>
      </c>
      <c r="G58" s="170"/>
      <c r="I58" s="10"/>
      <c r="J58" s="10"/>
      <c r="K58" s="11"/>
      <c r="L58" s="11"/>
      <c r="M58" s="11"/>
      <c r="N58" s="11"/>
      <c r="O58" s="11"/>
    </row>
    <row r="59" spans="1:15" s="9" customFormat="1" ht="20.25" x14ac:dyDescent="0.55000000000000004">
      <c r="A59" s="32" t="s">
        <v>128</v>
      </c>
      <c r="B59" s="35" t="s">
        <v>30</v>
      </c>
      <c r="C59" s="44" t="s">
        <v>28</v>
      </c>
      <c r="D59" s="44">
        <v>3</v>
      </c>
      <c r="E59" s="18"/>
      <c r="F59" s="45">
        <f t="shared" si="6"/>
        <v>0</v>
      </c>
      <c r="G59" s="170"/>
      <c r="I59" s="10"/>
      <c r="J59" s="10"/>
      <c r="K59" s="11"/>
      <c r="L59" s="11"/>
      <c r="M59" s="11"/>
      <c r="N59" s="11"/>
      <c r="O59" s="11"/>
    </row>
    <row r="60" spans="1:15" s="9" customFormat="1" ht="20.25" x14ac:dyDescent="0.55000000000000004">
      <c r="A60" s="32" t="s">
        <v>130</v>
      </c>
      <c r="B60" s="35" t="s">
        <v>31</v>
      </c>
      <c r="C60" s="44" t="s">
        <v>28</v>
      </c>
      <c r="D60" s="44">
        <v>4</v>
      </c>
      <c r="E60" s="18"/>
      <c r="F60" s="45">
        <f t="shared" si="6"/>
        <v>0</v>
      </c>
      <c r="G60" s="170"/>
      <c r="I60" s="10"/>
      <c r="J60" s="10"/>
      <c r="K60" s="11"/>
      <c r="L60" s="11"/>
      <c r="M60" s="11"/>
      <c r="N60" s="11"/>
      <c r="O60" s="11"/>
    </row>
    <row r="61" spans="1:15" s="9" customFormat="1" ht="20.25" x14ac:dyDescent="0.55000000000000004">
      <c r="A61" s="32" t="s">
        <v>166</v>
      </c>
      <c r="B61" s="35" t="s">
        <v>183</v>
      </c>
      <c r="C61" s="46" t="s">
        <v>68</v>
      </c>
      <c r="D61" s="44">
        <v>5</v>
      </c>
      <c r="E61" s="18"/>
      <c r="F61" s="45">
        <f t="shared" si="6"/>
        <v>0</v>
      </c>
      <c r="G61" s="170"/>
      <c r="I61" s="10"/>
      <c r="J61" s="10"/>
      <c r="K61" s="11"/>
      <c r="L61" s="11"/>
      <c r="M61" s="11"/>
      <c r="N61" s="11"/>
      <c r="O61" s="11"/>
    </row>
    <row r="62" spans="1:15" s="9" customFormat="1" ht="20.25" x14ac:dyDescent="0.55000000000000004">
      <c r="A62" s="32" t="s">
        <v>167</v>
      </c>
      <c r="B62" s="35" t="s">
        <v>184</v>
      </c>
      <c r="C62" s="46" t="s">
        <v>68</v>
      </c>
      <c r="D62" s="44">
        <v>3</v>
      </c>
      <c r="E62" s="18"/>
      <c r="F62" s="45">
        <f t="shared" si="6"/>
        <v>0</v>
      </c>
      <c r="G62" s="170"/>
      <c r="I62" s="10"/>
      <c r="J62" s="10"/>
      <c r="K62" s="11"/>
      <c r="L62" s="11"/>
      <c r="M62" s="11"/>
      <c r="N62" s="11"/>
      <c r="O62" s="11"/>
    </row>
    <row r="63" spans="1:15" s="9" customFormat="1" ht="20.25" x14ac:dyDescent="0.55000000000000004">
      <c r="A63" s="32" t="s">
        <v>168</v>
      </c>
      <c r="B63" s="35" t="s">
        <v>156</v>
      </c>
      <c r="C63" s="46" t="s">
        <v>28</v>
      </c>
      <c r="D63" s="44">
        <v>8</v>
      </c>
      <c r="E63" s="18"/>
      <c r="F63" s="45">
        <f t="shared" si="6"/>
        <v>0</v>
      </c>
      <c r="G63" s="170"/>
      <c r="I63" s="10"/>
      <c r="J63" s="10"/>
      <c r="K63" s="11"/>
      <c r="L63" s="11"/>
      <c r="M63" s="11"/>
      <c r="N63" s="11"/>
      <c r="O63" s="11"/>
    </row>
    <row r="64" spans="1:15" s="9" customFormat="1" ht="20.25" x14ac:dyDescent="0.55000000000000004">
      <c r="A64" s="32" t="s">
        <v>169</v>
      </c>
      <c r="B64" s="35" t="s">
        <v>158</v>
      </c>
      <c r="C64" s="44" t="s">
        <v>28</v>
      </c>
      <c r="D64" s="44">
        <v>16</v>
      </c>
      <c r="E64" s="18"/>
      <c r="F64" s="45">
        <f t="shared" si="6"/>
        <v>0</v>
      </c>
      <c r="G64" s="170"/>
      <c r="I64" s="10"/>
      <c r="J64" s="10"/>
      <c r="K64" s="11"/>
      <c r="L64" s="11"/>
      <c r="M64" s="11"/>
      <c r="N64" s="11"/>
      <c r="O64" s="11"/>
    </row>
    <row r="65" spans="1:15" s="9" customFormat="1" ht="20.25" x14ac:dyDescent="0.55000000000000004">
      <c r="A65" s="32" t="s">
        <v>170</v>
      </c>
      <c r="B65" s="47" t="s">
        <v>181</v>
      </c>
      <c r="C65" s="44" t="s">
        <v>28</v>
      </c>
      <c r="D65" s="44">
        <v>8</v>
      </c>
      <c r="E65" s="18"/>
      <c r="F65" s="45">
        <f t="shared" si="6"/>
        <v>0</v>
      </c>
      <c r="G65" s="170"/>
      <c r="I65" s="10"/>
      <c r="J65" s="10"/>
      <c r="K65" s="11"/>
      <c r="L65" s="11"/>
      <c r="M65" s="11"/>
      <c r="N65" s="11"/>
      <c r="O65" s="11"/>
    </row>
    <row r="66" spans="1:15" ht="14.65" customHeight="1" x14ac:dyDescent="0.25">
      <c r="A66" s="32" t="s">
        <v>171</v>
      </c>
      <c r="B66" s="47" t="s">
        <v>32</v>
      </c>
      <c r="C66" s="44" t="s">
        <v>28</v>
      </c>
      <c r="D66" s="44">
        <v>10</v>
      </c>
      <c r="E66" s="18"/>
      <c r="F66" s="45">
        <f t="shared" si="6"/>
        <v>0</v>
      </c>
      <c r="G66" s="54"/>
    </row>
    <row r="67" spans="1:15" ht="14.65" customHeight="1" x14ac:dyDescent="0.25">
      <c r="A67" s="32" t="s">
        <v>172</v>
      </c>
      <c r="B67" s="47" t="s">
        <v>157</v>
      </c>
      <c r="C67" s="44" t="s">
        <v>28</v>
      </c>
      <c r="D67" s="44">
        <v>7</v>
      </c>
      <c r="E67" s="18"/>
      <c r="F67" s="45">
        <f t="shared" si="6"/>
        <v>0</v>
      </c>
      <c r="G67" s="54"/>
    </row>
    <row r="68" spans="1:15" x14ac:dyDescent="0.25">
      <c r="A68" s="32" t="s">
        <v>173</v>
      </c>
      <c r="B68" s="48" t="s">
        <v>155</v>
      </c>
      <c r="C68" s="44" t="s">
        <v>28</v>
      </c>
      <c r="D68" s="49">
        <v>1</v>
      </c>
      <c r="E68" s="18"/>
      <c r="F68" s="45">
        <f t="shared" si="6"/>
        <v>0</v>
      </c>
      <c r="G68" s="54"/>
    </row>
    <row r="69" spans="1:15" s="9" customFormat="1" ht="20.25" x14ac:dyDescent="0.55000000000000004">
      <c r="A69" s="32"/>
      <c r="B69" s="199" t="s">
        <v>56</v>
      </c>
      <c r="C69" s="200"/>
      <c r="D69" s="200"/>
      <c r="E69" s="201"/>
      <c r="F69" s="21">
        <f>SUM(F58:F68)</f>
        <v>0</v>
      </c>
      <c r="G69" s="170"/>
      <c r="I69" s="10"/>
      <c r="J69" s="10"/>
      <c r="K69" s="11"/>
      <c r="L69" s="11"/>
      <c r="M69" s="11"/>
      <c r="N69" s="11"/>
      <c r="O69" s="11"/>
    </row>
    <row r="70" spans="1:15" s="9" customFormat="1" ht="20.25" x14ac:dyDescent="0.55000000000000004">
      <c r="A70" s="15" t="s">
        <v>36</v>
      </c>
      <c r="B70" s="196" t="s">
        <v>35</v>
      </c>
      <c r="C70" s="197"/>
      <c r="D70" s="197"/>
      <c r="E70" s="197"/>
      <c r="F70" s="198"/>
      <c r="G70" s="170"/>
      <c r="I70" s="10"/>
      <c r="J70" s="10"/>
      <c r="K70" s="11"/>
      <c r="L70" s="11"/>
      <c r="M70" s="11"/>
      <c r="N70" s="11"/>
      <c r="O70" s="11"/>
    </row>
    <row r="71" spans="1:15" ht="14.65" customHeight="1" x14ac:dyDescent="0.25">
      <c r="A71" s="32" t="s">
        <v>174</v>
      </c>
      <c r="B71" s="50" t="s">
        <v>186</v>
      </c>
      <c r="C71" s="24" t="s">
        <v>12</v>
      </c>
      <c r="D71" s="24">
        <v>447</v>
      </c>
      <c r="E71" s="42"/>
      <c r="F71" s="51">
        <f>D71*E71</f>
        <v>0</v>
      </c>
      <c r="G71" s="54"/>
    </row>
    <row r="72" spans="1:15" ht="14.65" customHeight="1" x14ac:dyDescent="0.25">
      <c r="A72" s="32" t="s">
        <v>175</v>
      </c>
      <c r="B72" s="50" t="s">
        <v>60</v>
      </c>
      <c r="C72" s="41" t="s">
        <v>12</v>
      </c>
      <c r="D72" s="24">
        <v>447</v>
      </c>
      <c r="E72" s="42"/>
      <c r="F72" s="51">
        <f>D72*E72</f>
        <v>0</v>
      </c>
      <c r="G72" s="54"/>
      <c r="J72" s="11"/>
    </row>
    <row r="73" spans="1:15" ht="14.65" customHeight="1" x14ac:dyDescent="0.25">
      <c r="A73" s="32" t="s">
        <v>176</v>
      </c>
      <c r="B73" s="50" t="s">
        <v>153</v>
      </c>
      <c r="C73" s="41" t="s">
        <v>12</v>
      </c>
      <c r="D73" s="24">
        <v>223.5</v>
      </c>
      <c r="E73" s="42"/>
      <c r="F73" s="51">
        <f t="shared" ref="F73" si="7">D73*E73</f>
        <v>0</v>
      </c>
      <c r="G73" s="54"/>
    </row>
    <row r="74" spans="1:15" ht="31.5" x14ac:dyDescent="0.25">
      <c r="A74" s="32" t="s">
        <v>194</v>
      </c>
      <c r="B74" s="52" t="s">
        <v>154</v>
      </c>
      <c r="C74" s="24" t="s">
        <v>12</v>
      </c>
      <c r="D74" s="24">
        <v>10</v>
      </c>
      <c r="E74" s="25"/>
      <c r="F74" s="27">
        <f>E74*D74</f>
        <v>0</v>
      </c>
      <c r="G74" s="54"/>
    </row>
    <row r="75" spans="1:15" s="9" customFormat="1" ht="20.25" x14ac:dyDescent="0.55000000000000004">
      <c r="A75" s="15"/>
      <c r="B75" s="199" t="s">
        <v>188</v>
      </c>
      <c r="C75" s="200"/>
      <c r="D75" s="200"/>
      <c r="E75" s="201"/>
      <c r="F75" s="21">
        <f>SUM(F71:F74)</f>
        <v>0</v>
      </c>
      <c r="G75" s="170"/>
      <c r="I75" s="10"/>
      <c r="J75" s="10"/>
      <c r="K75" s="11"/>
      <c r="L75" s="11"/>
      <c r="M75" s="11"/>
      <c r="N75" s="11"/>
      <c r="O75" s="11"/>
    </row>
    <row r="76" spans="1:15" ht="14.65" customHeight="1" x14ac:dyDescent="0.25">
      <c r="A76" s="15" t="s">
        <v>58</v>
      </c>
      <c r="B76" s="196" t="s">
        <v>66</v>
      </c>
      <c r="C76" s="197"/>
      <c r="D76" s="197"/>
      <c r="E76" s="197"/>
      <c r="F76" s="198"/>
      <c r="G76" s="54"/>
    </row>
    <row r="77" spans="1:15" ht="47.25" x14ac:dyDescent="0.25">
      <c r="A77" s="32" t="s">
        <v>177</v>
      </c>
      <c r="B77" s="50" t="s">
        <v>67</v>
      </c>
      <c r="C77" s="41" t="s">
        <v>12</v>
      </c>
      <c r="D77" s="24">
        <v>170</v>
      </c>
      <c r="E77" s="42"/>
      <c r="F77" s="51">
        <f t="shared" ref="F77" si="8">D77*E77</f>
        <v>0</v>
      </c>
      <c r="G77" s="54"/>
    </row>
    <row r="78" spans="1:15" x14ac:dyDescent="0.25">
      <c r="A78" s="15"/>
      <c r="B78" s="199" t="s">
        <v>189</v>
      </c>
      <c r="C78" s="200"/>
      <c r="D78" s="200"/>
      <c r="E78" s="201"/>
      <c r="F78" s="21">
        <f>SUM(F77:F77)</f>
        <v>0</v>
      </c>
      <c r="G78" s="54"/>
    </row>
    <row r="79" spans="1:15" s="9" customFormat="1" ht="20.25" x14ac:dyDescent="0.55000000000000004">
      <c r="A79" s="55" t="s">
        <v>192</v>
      </c>
      <c r="B79" s="196" t="s">
        <v>193</v>
      </c>
      <c r="C79" s="197"/>
      <c r="D79" s="197"/>
      <c r="E79" s="197"/>
      <c r="F79" s="198"/>
      <c r="G79" s="170"/>
      <c r="I79" s="10"/>
      <c r="J79" s="10"/>
      <c r="K79" s="11"/>
      <c r="L79" s="11"/>
      <c r="M79" s="11"/>
      <c r="N79" s="11"/>
      <c r="O79" s="11"/>
    </row>
    <row r="80" spans="1:15" s="9" customFormat="1" ht="24.75" customHeight="1" x14ac:dyDescent="0.55000000000000004">
      <c r="A80" s="36"/>
      <c r="B80" s="11" t="s">
        <v>197</v>
      </c>
      <c r="C80" s="11"/>
      <c r="D80" s="11"/>
      <c r="E80" s="11"/>
      <c r="F80" s="11"/>
      <c r="G80" s="170"/>
      <c r="H80" s="153"/>
      <c r="I80" s="10"/>
      <c r="J80" s="10"/>
      <c r="K80" s="11"/>
      <c r="L80" s="11"/>
      <c r="M80" s="11"/>
      <c r="N80" s="11"/>
      <c r="O80" s="11"/>
    </row>
    <row r="81" spans="1:15" s="9" customFormat="1" ht="20.25" x14ac:dyDescent="0.55000000000000004">
      <c r="B81" s="50" t="s">
        <v>195</v>
      </c>
      <c r="C81" s="24" t="s">
        <v>12</v>
      </c>
      <c r="D81" s="24">
        <v>235</v>
      </c>
      <c r="E81" s="42"/>
      <c r="F81" s="51">
        <f>+E81*D81</f>
        <v>0</v>
      </c>
      <c r="G81" s="170"/>
      <c r="I81" s="10"/>
      <c r="J81" s="10"/>
      <c r="K81" s="11"/>
      <c r="L81" s="11"/>
      <c r="M81" s="11"/>
      <c r="N81" s="11"/>
      <c r="O81" s="11"/>
    </row>
    <row r="82" spans="1:15" s="9" customFormat="1" ht="20.25" x14ac:dyDescent="0.55000000000000004">
      <c r="A82" s="15"/>
      <c r="B82" s="199" t="s">
        <v>196</v>
      </c>
      <c r="C82" s="200"/>
      <c r="D82" s="200"/>
      <c r="E82" s="201"/>
      <c r="F82" s="21">
        <f>SUM(F81:F81)</f>
        <v>0</v>
      </c>
      <c r="G82" s="170"/>
      <c r="I82" s="10"/>
      <c r="J82" s="10"/>
      <c r="K82" s="11"/>
      <c r="L82" s="11"/>
      <c r="M82" s="11"/>
      <c r="N82" s="11"/>
      <c r="O82" s="11"/>
    </row>
    <row r="83" spans="1:15" x14ac:dyDescent="0.25">
      <c r="B83" s="202" t="s">
        <v>178</v>
      </c>
      <c r="C83" s="203"/>
      <c r="D83" s="203"/>
      <c r="E83" s="204"/>
      <c r="F83" s="8">
        <f>F75+F69+F56+F78+F82</f>
        <v>0</v>
      </c>
    </row>
    <row r="85" spans="1:15" ht="20.25" customHeight="1" x14ac:dyDescent="0.25">
      <c r="A85" s="205" t="s">
        <v>211</v>
      </c>
      <c r="B85" s="205"/>
      <c r="C85" s="205"/>
      <c r="D85" s="205"/>
      <c r="E85" s="205"/>
      <c r="F85" s="176">
        <f>F83+F50</f>
        <v>0</v>
      </c>
      <c r="H85" s="151"/>
    </row>
    <row r="86" spans="1:15" ht="16.5" thickBot="1" x14ac:dyDescent="0.3"/>
    <row r="87" spans="1:15" ht="27" thickBot="1" x14ac:dyDescent="0.3">
      <c r="A87" s="214" t="s">
        <v>210</v>
      </c>
      <c r="B87" s="215"/>
      <c r="C87" s="215"/>
      <c r="D87" s="215"/>
      <c r="E87" s="215"/>
      <c r="F87" s="216"/>
    </row>
    <row r="89" spans="1:15" x14ac:dyDescent="0.25">
      <c r="A89" s="5" t="s">
        <v>51</v>
      </c>
      <c r="B89" s="6" t="s">
        <v>179</v>
      </c>
      <c r="C89" s="7"/>
      <c r="D89" s="7"/>
      <c r="E89" s="7"/>
      <c r="F89" s="8"/>
    </row>
    <row r="90" spans="1:15" x14ac:dyDescent="0.25">
      <c r="A90" s="15" t="s">
        <v>9</v>
      </c>
      <c r="B90" s="199"/>
      <c r="C90" s="200"/>
      <c r="D90" s="200"/>
      <c r="E90" s="201"/>
      <c r="F90" s="21"/>
    </row>
    <row r="91" spans="1:15" x14ac:dyDescent="0.25">
      <c r="A91" s="16" t="s">
        <v>11</v>
      </c>
      <c r="B91" s="196" t="s">
        <v>10</v>
      </c>
      <c r="C91" s="197"/>
      <c r="D91" s="197"/>
      <c r="E91" s="197"/>
      <c r="F91" s="198"/>
    </row>
    <row r="92" spans="1:15" ht="31.5" x14ac:dyDescent="0.25">
      <c r="A92" s="16" t="s">
        <v>13</v>
      </c>
      <c r="B92" s="22" t="s">
        <v>37</v>
      </c>
      <c r="C92" s="17" t="s">
        <v>12</v>
      </c>
      <c r="D92" s="17">
        <v>183</v>
      </c>
      <c r="E92" s="18"/>
      <c r="F92" s="19">
        <f>D92*E92</f>
        <v>0</v>
      </c>
    </row>
    <row r="93" spans="1:15" x14ac:dyDescent="0.25">
      <c r="A93" s="16" t="s">
        <v>87</v>
      </c>
      <c r="B93" s="22" t="s">
        <v>53</v>
      </c>
      <c r="C93" s="17" t="s">
        <v>14</v>
      </c>
      <c r="D93" s="17">
        <v>16</v>
      </c>
      <c r="E93" s="18"/>
      <c r="F93" s="19">
        <f>D93*E93</f>
        <v>0</v>
      </c>
    </row>
    <row r="94" spans="1:15" x14ac:dyDescent="0.25">
      <c r="A94" s="16" t="s">
        <v>88</v>
      </c>
      <c r="B94" s="22" t="s">
        <v>15</v>
      </c>
      <c r="C94" s="17" t="s">
        <v>14</v>
      </c>
      <c r="D94" s="17">
        <v>7.5</v>
      </c>
      <c r="E94" s="18"/>
      <c r="F94" s="19">
        <f>D94*E94</f>
        <v>0</v>
      </c>
    </row>
    <row r="95" spans="1:15" ht="31.5" x14ac:dyDescent="0.25">
      <c r="A95" s="16" t="s">
        <v>89</v>
      </c>
      <c r="B95" s="22" t="s">
        <v>38</v>
      </c>
      <c r="C95" s="17" t="s">
        <v>14</v>
      </c>
      <c r="D95" s="17">
        <v>27.45</v>
      </c>
      <c r="E95" s="18"/>
      <c r="F95" s="19">
        <f>D95*E95</f>
        <v>0</v>
      </c>
    </row>
    <row r="96" spans="1:15" x14ac:dyDescent="0.25">
      <c r="B96" s="199" t="s">
        <v>47</v>
      </c>
      <c r="C96" s="200"/>
      <c r="D96" s="200"/>
      <c r="E96" s="201"/>
      <c r="F96" s="21">
        <f>SUM(F92:F95)</f>
        <v>0</v>
      </c>
    </row>
    <row r="97" spans="1:6" x14ac:dyDescent="0.25">
      <c r="A97" s="15" t="s">
        <v>16</v>
      </c>
      <c r="B97" s="196" t="s">
        <v>64</v>
      </c>
      <c r="C97" s="197"/>
      <c r="D97" s="197"/>
      <c r="E97" s="197"/>
      <c r="F97" s="198"/>
    </row>
    <row r="98" spans="1:6" x14ac:dyDescent="0.25">
      <c r="A98" s="16" t="s">
        <v>17</v>
      </c>
      <c r="B98" s="22" t="s">
        <v>41</v>
      </c>
      <c r="C98" s="17" t="s">
        <v>14</v>
      </c>
      <c r="D98" s="17">
        <v>1.5</v>
      </c>
      <c r="E98" s="18"/>
      <c r="F98" s="19">
        <f t="shared" ref="F98:F106" si="9">D98*E98</f>
        <v>0</v>
      </c>
    </row>
    <row r="99" spans="1:6" x14ac:dyDescent="0.25">
      <c r="A99" s="16" t="s">
        <v>92</v>
      </c>
      <c r="B99" s="22" t="s">
        <v>69</v>
      </c>
      <c r="C99" s="17" t="s">
        <v>14</v>
      </c>
      <c r="D99" s="17">
        <v>2.1</v>
      </c>
      <c r="E99" s="18"/>
      <c r="F99" s="19">
        <f t="shared" si="9"/>
        <v>0</v>
      </c>
    </row>
    <row r="100" spans="1:6" x14ac:dyDescent="0.25">
      <c r="A100" s="16" t="s">
        <v>94</v>
      </c>
      <c r="B100" s="22" t="s">
        <v>18</v>
      </c>
      <c r="C100" s="17" t="s">
        <v>14</v>
      </c>
      <c r="D100" s="17">
        <v>1.2</v>
      </c>
      <c r="E100" s="18"/>
      <c r="F100" s="19">
        <f t="shared" si="9"/>
        <v>0</v>
      </c>
    </row>
    <row r="101" spans="1:6" x14ac:dyDescent="0.25">
      <c r="A101" s="16" t="s">
        <v>96</v>
      </c>
      <c r="B101" s="22" t="s">
        <v>19</v>
      </c>
      <c r="C101" s="17" t="s">
        <v>14</v>
      </c>
      <c r="D101" s="17">
        <v>1.5</v>
      </c>
      <c r="E101" s="18"/>
      <c r="F101" s="19">
        <f t="shared" si="9"/>
        <v>0</v>
      </c>
    </row>
    <row r="102" spans="1:6" x14ac:dyDescent="0.25">
      <c r="A102" s="16" t="s">
        <v>98</v>
      </c>
      <c r="B102" s="22" t="s">
        <v>20</v>
      </c>
      <c r="C102" s="17" t="s">
        <v>14</v>
      </c>
      <c r="D102" s="17">
        <v>18.3</v>
      </c>
      <c r="E102" s="18"/>
      <c r="F102" s="19">
        <f t="shared" si="9"/>
        <v>0</v>
      </c>
    </row>
    <row r="103" spans="1:6" x14ac:dyDescent="0.25">
      <c r="A103" s="16" t="s">
        <v>100</v>
      </c>
      <c r="B103" s="23" t="s">
        <v>39</v>
      </c>
      <c r="C103" s="24" t="s">
        <v>12</v>
      </c>
      <c r="D103" s="24">
        <v>30</v>
      </c>
      <c r="E103" s="25"/>
      <c r="F103" s="19">
        <f t="shared" si="9"/>
        <v>0</v>
      </c>
    </row>
    <row r="104" spans="1:6" x14ac:dyDescent="0.25">
      <c r="A104" s="16" t="s">
        <v>101</v>
      </c>
      <c r="B104" s="26" t="s">
        <v>146</v>
      </c>
      <c r="C104" s="24" t="s">
        <v>14</v>
      </c>
      <c r="D104" s="24">
        <v>1.5</v>
      </c>
      <c r="E104" s="25"/>
      <c r="F104" s="19">
        <f t="shared" si="9"/>
        <v>0</v>
      </c>
    </row>
    <row r="105" spans="1:6" ht="31.5" x14ac:dyDescent="0.25">
      <c r="A105" s="16" t="s">
        <v>103</v>
      </c>
      <c r="B105" s="26" t="s">
        <v>148</v>
      </c>
      <c r="C105" s="24" t="s">
        <v>14</v>
      </c>
      <c r="D105" s="26">
        <v>2</v>
      </c>
      <c r="E105" s="18"/>
      <c r="F105" s="19">
        <f t="shared" si="9"/>
        <v>0</v>
      </c>
    </row>
    <row r="106" spans="1:6" x14ac:dyDescent="0.25">
      <c r="A106" s="16" t="s">
        <v>104</v>
      </c>
      <c r="B106" s="26" t="s">
        <v>147</v>
      </c>
      <c r="C106" s="24" t="s">
        <v>14</v>
      </c>
      <c r="D106" s="24">
        <v>1</v>
      </c>
      <c r="E106" s="18"/>
      <c r="F106" s="19">
        <f t="shared" si="9"/>
        <v>0</v>
      </c>
    </row>
    <row r="107" spans="1:6" x14ac:dyDescent="0.25">
      <c r="A107" s="16" t="s">
        <v>159</v>
      </c>
      <c r="B107" s="26" t="s">
        <v>21</v>
      </c>
      <c r="C107" s="24" t="s">
        <v>22</v>
      </c>
      <c r="D107" s="24">
        <v>50</v>
      </c>
      <c r="E107" s="25"/>
      <c r="F107" s="27">
        <f>+E107*D107</f>
        <v>0</v>
      </c>
    </row>
    <row r="108" spans="1:6" x14ac:dyDescent="0.25">
      <c r="A108" s="9"/>
      <c r="B108" s="199" t="s">
        <v>65</v>
      </c>
      <c r="C108" s="200"/>
      <c r="D108" s="200"/>
      <c r="E108" s="201"/>
      <c r="F108" s="21">
        <f>SUM(F98:F107)</f>
        <v>0</v>
      </c>
    </row>
    <row r="109" spans="1:6" x14ac:dyDescent="0.25">
      <c r="A109" s="15" t="s">
        <v>24</v>
      </c>
      <c r="B109" s="196" t="s">
        <v>23</v>
      </c>
      <c r="C109" s="197"/>
      <c r="D109" s="197"/>
      <c r="E109" s="197"/>
      <c r="F109" s="198"/>
    </row>
    <row r="110" spans="1:6" ht="31.5" x14ac:dyDescent="0.25">
      <c r="A110" s="28">
        <v>3.1</v>
      </c>
      <c r="B110" s="29" t="s">
        <v>25</v>
      </c>
      <c r="C110" s="17" t="s">
        <v>12</v>
      </c>
      <c r="D110" s="17">
        <v>175</v>
      </c>
      <c r="E110" s="18"/>
      <c r="F110" s="19">
        <f t="shared" ref="F110:F111" si="10">D110*E110</f>
        <v>0</v>
      </c>
    </row>
    <row r="111" spans="1:6" x14ac:dyDescent="0.25">
      <c r="A111" s="16">
        <v>3.2</v>
      </c>
      <c r="B111" s="30" t="s">
        <v>149</v>
      </c>
      <c r="C111" s="17" t="s">
        <v>14</v>
      </c>
      <c r="D111" s="17">
        <v>0.72</v>
      </c>
      <c r="E111" s="18"/>
      <c r="F111" s="31">
        <f t="shared" si="10"/>
        <v>0</v>
      </c>
    </row>
    <row r="112" spans="1:6" x14ac:dyDescent="0.25">
      <c r="A112" s="15"/>
      <c r="B112" s="199" t="s">
        <v>48</v>
      </c>
      <c r="C112" s="200"/>
      <c r="D112" s="200"/>
      <c r="E112" s="201"/>
      <c r="F112" s="21">
        <f>F110+F111</f>
        <v>0</v>
      </c>
    </row>
    <row r="113" spans="1:6" x14ac:dyDescent="0.25">
      <c r="A113" s="15" t="s">
        <v>26</v>
      </c>
      <c r="B113" s="196" t="s">
        <v>61</v>
      </c>
      <c r="C113" s="197"/>
      <c r="D113" s="197"/>
      <c r="E113" s="197"/>
      <c r="F113" s="198"/>
    </row>
    <row r="114" spans="1:6" ht="31.5" x14ac:dyDescent="0.25">
      <c r="A114" s="32" t="s">
        <v>44</v>
      </c>
      <c r="B114" s="33" t="s">
        <v>62</v>
      </c>
      <c r="C114" s="17" t="s">
        <v>22</v>
      </c>
      <c r="D114" s="17">
        <v>237.5</v>
      </c>
      <c r="E114" s="18"/>
      <c r="F114" s="19">
        <f t="shared" ref="F114:F115" si="11">D114*E114</f>
        <v>0</v>
      </c>
    </row>
    <row r="115" spans="1:6" ht="31.5" x14ac:dyDescent="0.25">
      <c r="A115" s="32" t="s">
        <v>160</v>
      </c>
      <c r="B115" s="33" t="s">
        <v>150</v>
      </c>
      <c r="C115" s="17" t="s">
        <v>22</v>
      </c>
      <c r="D115" s="17">
        <v>30</v>
      </c>
      <c r="E115" s="18"/>
      <c r="F115" s="19">
        <f t="shared" si="11"/>
        <v>0</v>
      </c>
    </row>
    <row r="116" spans="1:6" x14ac:dyDescent="0.25">
      <c r="A116" s="32" t="s">
        <v>161</v>
      </c>
      <c r="B116" s="33" t="s">
        <v>180</v>
      </c>
      <c r="C116" s="17" t="s">
        <v>22</v>
      </c>
      <c r="D116" s="17">
        <v>20</v>
      </c>
      <c r="E116" s="18"/>
      <c r="F116" s="19">
        <f>D116*E115</f>
        <v>0</v>
      </c>
    </row>
    <row r="117" spans="1:6" ht="31.5" x14ac:dyDescent="0.25">
      <c r="A117" s="32" t="s">
        <v>162</v>
      </c>
      <c r="B117" s="34" t="s">
        <v>63</v>
      </c>
      <c r="C117" s="17" t="s">
        <v>12</v>
      </c>
      <c r="D117" s="17">
        <v>158</v>
      </c>
      <c r="E117" s="18"/>
      <c r="F117" s="19">
        <f t="shared" ref="F117" si="12">D117*E117</f>
        <v>0</v>
      </c>
    </row>
    <row r="118" spans="1:6" x14ac:dyDescent="0.25">
      <c r="A118" s="32"/>
      <c r="B118" s="199" t="s">
        <v>49</v>
      </c>
      <c r="C118" s="200"/>
      <c r="D118" s="200"/>
      <c r="E118" s="201"/>
      <c r="F118" s="21">
        <f>SUM(F114:F117)</f>
        <v>0</v>
      </c>
    </row>
    <row r="119" spans="1:6" x14ac:dyDescent="0.25">
      <c r="A119" s="15" t="s">
        <v>27</v>
      </c>
      <c r="B119" s="196" t="s">
        <v>40</v>
      </c>
      <c r="C119" s="197"/>
      <c r="D119" s="197"/>
      <c r="E119" s="197"/>
      <c r="F119" s="198"/>
    </row>
    <row r="120" spans="1:6" x14ac:dyDescent="0.25">
      <c r="A120" s="32" t="s">
        <v>163</v>
      </c>
      <c r="B120" s="35" t="s">
        <v>151</v>
      </c>
      <c r="C120" s="17" t="s">
        <v>28</v>
      </c>
      <c r="D120" s="17">
        <v>3</v>
      </c>
      <c r="E120" s="18"/>
      <c r="F120" s="19">
        <f t="shared" ref="F120" si="13">D120*E120</f>
        <v>0</v>
      </c>
    </row>
    <row r="121" spans="1:6" ht="31.5" x14ac:dyDescent="0.25">
      <c r="A121" s="32" t="s">
        <v>115</v>
      </c>
      <c r="B121" s="35" t="s">
        <v>217</v>
      </c>
      <c r="C121" s="17" t="s">
        <v>28</v>
      </c>
      <c r="D121" s="17">
        <v>7</v>
      </c>
      <c r="E121" s="18"/>
      <c r="F121" s="19">
        <f>D121*E121</f>
        <v>0</v>
      </c>
    </row>
    <row r="122" spans="1:6" ht="31.5" x14ac:dyDescent="0.25">
      <c r="A122" s="32" t="s">
        <v>190</v>
      </c>
      <c r="B122" s="152" t="s">
        <v>191</v>
      </c>
      <c r="C122" s="17" t="s">
        <v>28</v>
      </c>
      <c r="D122" s="17">
        <v>7</v>
      </c>
      <c r="E122" s="17"/>
      <c r="F122" s="19">
        <f>D122*E122</f>
        <v>0</v>
      </c>
    </row>
    <row r="123" spans="1:6" x14ac:dyDescent="0.25">
      <c r="A123" s="149"/>
      <c r="B123" s="199" t="s">
        <v>50</v>
      </c>
      <c r="C123" s="200"/>
      <c r="D123" s="200"/>
      <c r="E123" s="201"/>
      <c r="F123" s="21">
        <f>SUM(F120:F122)</f>
        <v>0</v>
      </c>
    </row>
    <row r="124" spans="1:6" x14ac:dyDescent="0.25">
      <c r="A124" s="202" t="s">
        <v>199</v>
      </c>
      <c r="B124" s="203"/>
      <c r="C124" s="203"/>
      <c r="D124" s="204"/>
      <c r="E124" s="160"/>
      <c r="F124" s="150">
        <f>F123+F18+F112+F108+F96+F118</f>
        <v>0</v>
      </c>
    </row>
    <row r="125" spans="1:6" x14ac:dyDescent="0.25">
      <c r="E125" s="11"/>
      <c r="F125" s="11"/>
    </row>
    <row r="126" spans="1:6" x14ac:dyDescent="0.25">
      <c r="A126" s="5" t="s">
        <v>52</v>
      </c>
      <c r="B126" s="6" t="s">
        <v>55</v>
      </c>
      <c r="C126" s="7"/>
      <c r="D126" s="7"/>
      <c r="E126" s="7"/>
      <c r="F126" s="8"/>
    </row>
    <row r="127" spans="1:6" x14ac:dyDescent="0.25">
      <c r="A127" s="32" t="s">
        <v>119</v>
      </c>
      <c r="B127" s="196" t="s">
        <v>33</v>
      </c>
      <c r="C127" s="197"/>
      <c r="D127" s="197"/>
      <c r="E127" s="197"/>
      <c r="F127" s="198"/>
    </row>
    <row r="128" spans="1:6" ht="31.5" x14ac:dyDescent="0.25">
      <c r="A128" s="32" t="s">
        <v>120</v>
      </c>
      <c r="B128" s="37" t="s">
        <v>185</v>
      </c>
      <c r="C128" s="38" t="s">
        <v>12</v>
      </c>
      <c r="D128" s="17">
        <v>175</v>
      </c>
      <c r="E128" s="39"/>
      <c r="F128" s="40">
        <f>E128*D128</f>
        <v>0</v>
      </c>
    </row>
    <row r="129" spans="1:6" ht="31.5" x14ac:dyDescent="0.25">
      <c r="A129" s="32" t="s">
        <v>122</v>
      </c>
      <c r="B129" s="37" t="s">
        <v>43</v>
      </c>
      <c r="C129" s="41" t="s">
        <v>12</v>
      </c>
      <c r="D129" s="17">
        <v>170</v>
      </c>
      <c r="E129" s="42"/>
      <c r="F129" s="43">
        <f>D129*E129</f>
        <v>0</v>
      </c>
    </row>
    <row r="130" spans="1:6" x14ac:dyDescent="0.25">
      <c r="A130" s="15"/>
      <c r="B130" s="199" t="s">
        <v>187</v>
      </c>
      <c r="C130" s="200"/>
      <c r="D130" s="200"/>
      <c r="E130" s="201"/>
      <c r="F130" s="21">
        <f>SUM(F128:F129)</f>
        <v>0</v>
      </c>
    </row>
    <row r="131" spans="1:6" x14ac:dyDescent="0.25">
      <c r="A131" s="15" t="s">
        <v>59</v>
      </c>
      <c r="B131" s="196" t="s">
        <v>57</v>
      </c>
      <c r="C131" s="197"/>
      <c r="D131" s="197"/>
      <c r="E131" s="197"/>
      <c r="F131" s="198"/>
    </row>
    <row r="132" spans="1:6" x14ac:dyDescent="0.25">
      <c r="A132" s="32" t="s">
        <v>165</v>
      </c>
      <c r="B132" s="35" t="s">
        <v>29</v>
      </c>
      <c r="C132" s="44" t="s">
        <v>7</v>
      </c>
      <c r="D132" s="44">
        <v>1</v>
      </c>
      <c r="E132" s="18"/>
      <c r="F132" s="45">
        <f t="shared" ref="F132:F142" si="14">D132*E132</f>
        <v>0</v>
      </c>
    </row>
    <row r="133" spans="1:6" x14ac:dyDescent="0.25">
      <c r="A133" s="32" t="s">
        <v>128</v>
      </c>
      <c r="B133" s="35" t="s">
        <v>30</v>
      </c>
      <c r="C133" s="44" t="s">
        <v>28</v>
      </c>
      <c r="D133" s="44">
        <v>1</v>
      </c>
      <c r="E133" s="18"/>
      <c r="F133" s="45">
        <f t="shared" si="14"/>
        <v>0</v>
      </c>
    </row>
    <row r="134" spans="1:6" x14ac:dyDescent="0.25">
      <c r="A134" s="32" t="s">
        <v>130</v>
      </c>
      <c r="B134" s="35" t="s">
        <v>31</v>
      </c>
      <c r="C134" s="44" t="s">
        <v>28</v>
      </c>
      <c r="D134" s="44">
        <v>1</v>
      </c>
      <c r="E134" s="18"/>
      <c r="F134" s="45">
        <f t="shared" si="14"/>
        <v>0</v>
      </c>
    </row>
    <row r="135" spans="1:6" x14ac:dyDescent="0.25">
      <c r="A135" s="32" t="s">
        <v>166</v>
      </c>
      <c r="B135" s="35" t="s">
        <v>183</v>
      </c>
      <c r="C135" s="46" t="s">
        <v>218</v>
      </c>
      <c r="D135" s="44">
        <v>1</v>
      </c>
      <c r="E135" s="18"/>
      <c r="F135" s="45">
        <f t="shared" si="14"/>
        <v>0</v>
      </c>
    </row>
    <row r="136" spans="1:6" x14ac:dyDescent="0.25">
      <c r="A136" s="32" t="s">
        <v>167</v>
      </c>
      <c r="B136" s="35" t="s">
        <v>184</v>
      </c>
      <c r="C136" s="46" t="s">
        <v>218</v>
      </c>
      <c r="D136" s="44">
        <v>1</v>
      </c>
      <c r="E136" s="18"/>
      <c r="F136" s="45">
        <f t="shared" si="14"/>
        <v>0</v>
      </c>
    </row>
    <row r="137" spans="1:6" x14ac:dyDescent="0.25">
      <c r="A137" s="32" t="s">
        <v>168</v>
      </c>
      <c r="B137" s="35" t="s">
        <v>156</v>
      </c>
      <c r="C137" s="46" t="s">
        <v>28</v>
      </c>
      <c r="D137" s="44">
        <v>4</v>
      </c>
      <c r="E137" s="18"/>
      <c r="F137" s="45">
        <f t="shared" si="14"/>
        <v>0</v>
      </c>
    </row>
    <row r="138" spans="1:6" x14ac:dyDescent="0.25">
      <c r="A138" s="32" t="s">
        <v>169</v>
      </c>
      <c r="B138" s="35" t="s">
        <v>158</v>
      </c>
      <c r="C138" s="44" t="s">
        <v>28</v>
      </c>
      <c r="D138" s="44">
        <v>5</v>
      </c>
      <c r="E138" s="18"/>
      <c r="F138" s="45">
        <f t="shared" si="14"/>
        <v>0</v>
      </c>
    </row>
    <row r="139" spans="1:6" x14ac:dyDescent="0.25">
      <c r="A139" s="32" t="s">
        <v>170</v>
      </c>
      <c r="B139" s="47" t="s">
        <v>181</v>
      </c>
      <c r="C139" s="44" t="s">
        <v>28</v>
      </c>
      <c r="D139" s="44">
        <v>4</v>
      </c>
      <c r="E139" s="18"/>
      <c r="F139" s="45">
        <f t="shared" si="14"/>
        <v>0</v>
      </c>
    </row>
    <row r="140" spans="1:6" x14ac:dyDescent="0.25">
      <c r="A140" s="32" t="s">
        <v>171</v>
      </c>
      <c r="B140" s="47" t="s">
        <v>32</v>
      </c>
      <c r="C140" s="44" t="s">
        <v>28</v>
      </c>
      <c r="D140" s="44">
        <v>2</v>
      </c>
      <c r="E140" s="18"/>
      <c r="F140" s="45">
        <f t="shared" si="14"/>
        <v>0</v>
      </c>
    </row>
    <row r="141" spans="1:6" x14ac:dyDescent="0.25">
      <c r="A141" s="32" t="s">
        <v>172</v>
      </c>
      <c r="B141" s="47" t="s">
        <v>157</v>
      </c>
      <c r="C141" s="44" t="s">
        <v>28</v>
      </c>
      <c r="D141" s="44">
        <v>2</v>
      </c>
      <c r="E141" s="18"/>
      <c r="F141" s="45">
        <f t="shared" si="14"/>
        <v>0</v>
      </c>
    </row>
    <row r="142" spans="1:6" x14ac:dyDescent="0.25">
      <c r="A142" s="32" t="s">
        <v>173</v>
      </c>
      <c r="B142" s="48" t="s">
        <v>155</v>
      </c>
      <c r="C142" s="44" t="s">
        <v>28</v>
      </c>
      <c r="D142" s="49">
        <v>1</v>
      </c>
      <c r="E142" s="18"/>
      <c r="F142" s="45">
        <f t="shared" si="14"/>
        <v>0</v>
      </c>
    </row>
    <row r="143" spans="1:6" x14ac:dyDescent="0.25">
      <c r="A143" s="32"/>
      <c r="B143" s="199" t="s">
        <v>56</v>
      </c>
      <c r="C143" s="200"/>
      <c r="D143" s="200"/>
      <c r="E143" s="201"/>
      <c r="F143" s="21">
        <f>SUM(F132:F142)</f>
        <v>0</v>
      </c>
    </row>
    <row r="144" spans="1:6" x14ac:dyDescent="0.25">
      <c r="A144" s="15" t="s">
        <v>36</v>
      </c>
      <c r="B144" s="196" t="s">
        <v>35</v>
      </c>
      <c r="C144" s="197"/>
      <c r="D144" s="197"/>
      <c r="E144" s="197"/>
      <c r="F144" s="198"/>
    </row>
    <row r="145" spans="1:6" ht="31.5" x14ac:dyDescent="0.25">
      <c r="A145" s="32" t="s">
        <v>174</v>
      </c>
      <c r="B145" s="50" t="s">
        <v>186</v>
      </c>
      <c r="C145" s="24" t="s">
        <v>12</v>
      </c>
      <c r="D145" s="24">
        <f>110*2</f>
        <v>220</v>
      </c>
      <c r="E145" s="42"/>
      <c r="F145" s="51">
        <f>D145*E145</f>
        <v>0</v>
      </c>
    </row>
    <row r="146" spans="1:6" x14ac:dyDescent="0.25">
      <c r="A146" s="32" t="s">
        <v>175</v>
      </c>
      <c r="B146" s="50" t="s">
        <v>60</v>
      </c>
      <c r="C146" s="41" t="s">
        <v>12</v>
      </c>
      <c r="D146" s="24">
        <f>110*2</f>
        <v>220</v>
      </c>
      <c r="E146" s="42"/>
      <c r="F146" s="51">
        <f>D146*E146</f>
        <v>0</v>
      </c>
    </row>
    <row r="147" spans="1:6" x14ac:dyDescent="0.25">
      <c r="A147" s="32" t="s">
        <v>176</v>
      </c>
      <c r="B147" s="50" t="s">
        <v>153</v>
      </c>
      <c r="C147" s="41" t="s">
        <v>12</v>
      </c>
      <c r="D147" s="24">
        <v>110</v>
      </c>
      <c r="E147" s="42"/>
      <c r="F147" s="51">
        <f t="shared" ref="F147" si="15">D147*E147</f>
        <v>0</v>
      </c>
    </row>
    <row r="148" spans="1:6" ht="31.5" x14ac:dyDescent="0.25">
      <c r="A148" s="32" t="s">
        <v>194</v>
      </c>
      <c r="B148" s="52" t="s">
        <v>154</v>
      </c>
      <c r="C148" s="24" t="s">
        <v>12</v>
      </c>
      <c r="D148" s="24">
        <v>11</v>
      </c>
      <c r="E148" s="25"/>
      <c r="F148" s="27">
        <f>E148*D148</f>
        <v>0</v>
      </c>
    </row>
    <row r="149" spans="1:6" x14ac:dyDescent="0.25">
      <c r="A149" s="15"/>
      <c r="B149" s="199" t="s">
        <v>188</v>
      </c>
      <c r="C149" s="200"/>
      <c r="D149" s="200"/>
      <c r="E149" s="201"/>
      <c r="F149" s="21">
        <f>SUM(F145:F148)</f>
        <v>0</v>
      </c>
    </row>
    <row r="150" spans="1:6" x14ac:dyDescent="0.25">
      <c r="A150" s="15" t="s">
        <v>58</v>
      </c>
      <c r="B150" s="196" t="s">
        <v>66</v>
      </c>
      <c r="C150" s="197"/>
      <c r="D150" s="197"/>
      <c r="E150" s="197"/>
      <c r="F150" s="198"/>
    </row>
    <row r="151" spans="1:6" ht="47.25" x14ac:dyDescent="0.25">
      <c r="A151" s="32" t="s">
        <v>177</v>
      </c>
      <c r="B151" s="50" t="s">
        <v>67</v>
      </c>
      <c r="C151" s="41" t="s">
        <v>12</v>
      </c>
      <c r="D151" s="24">
        <v>70</v>
      </c>
      <c r="E151" s="42"/>
      <c r="F151" s="51">
        <f t="shared" ref="F151" si="16">D151*E151</f>
        <v>0</v>
      </c>
    </row>
    <row r="152" spans="1:6" x14ac:dyDescent="0.25">
      <c r="A152" s="15"/>
      <c r="B152" s="199" t="s">
        <v>189</v>
      </c>
      <c r="C152" s="200"/>
      <c r="D152" s="200"/>
      <c r="E152" s="201"/>
      <c r="F152" s="21">
        <f>SUM(F151:F151)</f>
        <v>0</v>
      </c>
    </row>
    <row r="153" spans="1:6" x14ac:dyDescent="0.25">
      <c r="A153" s="55" t="s">
        <v>192</v>
      </c>
      <c r="B153" s="196" t="s">
        <v>193</v>
      </c>
      <c r="C153" s="197"/>
      <c r="D153" s="197"/>
      <c r="E153" s="197"/>
      <c r="F153" s="198"/>
    </row>
    <row r="154" spans="1:6" x14ac:dyDescent="0.25">
      <c r="A154" s="36"/>
      <c r="B154" s="11" t="s">
        <v>197</v>
      </c>
      <c r="E154" s="11"/>
      <c r="F154" s="11"/>
    </row>
    <row r="155" spans="1:6" x14ac:dyDescent="0.25">
      <c r="A155" s="9"/>
      <c r="B155" s="50" t="s">
        <v>195</v>
      </c>
      <c r="C155" s="24" t="s">
        <v>12</v>
      </c>
      <c r="D155" s="24">
        <v>70</v>
      </c>
      <c r="E155" s="42"/>
      <c r="F155" s="51">
        <f>E151*D155</f>
        <v>0</v>
      </c>
    </row>
    <row r="156" spans="1:6" x14ac:dyDescent="0.25">
      <c r="A156" s="32"/>
      <c r="B156" s="50" t="s">
        <v>198</v>
      </c>
      <c r="C156" s="24" t="s">
        <v>12</v>
      </c>
      <c r="D156" s="154">
        <v>50</v>
      </c>
      <c r="E156" s="42"/>
      <c r="F156" s="51">
        <f>E156*D156</f>
        <v>0</v>
      </c>
    </row>
    <row r="157" spans="1:6" x14ac:dyDescent="0.25">
      <c r="A157" s="15"/>
      <c r="B157" s="199" t="s">
        <v>196</v>
      </c>
      <c r="C157" s="200"/>
      <c r="D157" s="200"/>
      <c r="E157" s="201"/>
      <c r="F157" s="21">
        <f>SUM(F155:F156)</f>
        <v>0</v>
      </c>
    </row>
    <row r="158" spans="1:6" x14ac:dyDescent="0.25">
      <c r="B158" s="202" t="s">
        <v>178</v>
      </c>
      <c r="C158" s="203"/>
      <c r="D158" s="203"/>
      <c r="E158" s="204"/>
      <c r="F158" s="8">
        <f>F149+F143+F130+F152+F157</f>
        <v>0</v>
      </c>
    </row>
    <row r="160" spans="1:6" ht="20.25" customHeight="1" x14ac:dyDescent="0.25">
      <c r="A160" s="205" t="s">
        <v>219</v>
      </c>
      <c r="B160" s="205"/>
      <c r="C160" s="205"/>
      <c r="D160" s="205"/>
      <c r="E160" s="205"/>
      <c r="F160" s="175">
        <f>F158+F124</f>
        <v>0</v>
      </c>
    </row>
    <row r="163" spans="1:6" ht="20.25" customHeight="1" x14ac:dyDescent="0.25">
      <c r="A163" s="223" t="s">
        <v>144</v>
      </c>
      <c r="B163" s="224"/>
      <c r="C163" s="224"/>
      <c r="D163" s="224"/>
      <c r="E163" s="225"/>
      <c r="F163" s="180">
        <f>+F160+F85</f>
        <v>0</v>
      </c>
    </row>
    <row r="165" spans="1:6" x14ac:dyDescent="0.25">
      <c r="B165" s="257" t="s">
        <v>225</v>
      </c>
      <c r="C165" s="258" t="s">
        <v>226</v>
      </c>
    </row>
    <row r="166" spans="1:6" x14ac:dyDescent="0.25">
      <c r="B166" s="257"/>
      <c r="C166" s="258"/>
    </row>
    <row r="167" spans="1:6" x14ac:dyDescent="0.25">
      <c r="B167" s="257"/>
      <c r="C167" s="258"/>
    </row>
    <row r="168" spans="1:6" x14ac:dyDescent="0.25">
      <c r="B168" s="257"/>
      <c r="C168" s="258"/>
    </row>
    <row r="169" spans="1:6" x14ac:dyDescent="0.25">
      <c r="B169" s="257"/>
      <c r="C169" s="258"/>
    </row>
  </sheetData>
  <mergeCells count="58">
    <mergeCell ref="B165:B169"/>
    <mergeCell ref="C165:C169"/>
    <mergeCell ref="A87:F87"/>
    <mergeCell ref="A163:E163"/>
    <mergeCell ref="B70:F70"/>
    <mergeCell ref="B75:E75"/>
    <mergeCell ref="B23:E23"/>
    <mergeCell ref="B24:F24"/>
    <mergeCell ref="B32:E32"/>
    <mergeCell ref="B33:F33"/>
    <mergeCell ref="B69:E69"/>
    <mergeCell ref="B36:F36"/>
    <mergeCell ref="B40:E40"/>
    <mergeCell ref="B41:F41"/>
    <mergeCell ref="B49:E49"/>
    <mergeCell ref="B53:F53"/>
    <mergeCell ref="B35:E35"/>
    <mergeCell ref="B56:E56"/>
    <mergeCell ref="A85:E85"/>
    <mergeCell ref="B79:F79"/>
    <mergeCell ref="A1:F1"/>
    <mergeCell ref="A2:F2"/>
    <mergeCell ref="B9:F9"/>
    <mergeCell ref="B19:F19"/>
    <mergeCell ref="A5:F6"/>
    <mergeCell ref="A13:F13"/>
    <mergeCell ref="B14:F14"/>
    <mergeCell ref="B12:E12"/>
    <mergeCell ref="B57:F57"/>
    <mergeCell ref="A50:D50"/>
    <mergeCell ref="B83:E83"/>
    <mergeCell ref="B76:F76"/>
    <mergeCell ref="B78:E78"/>
    <mergeCell ref="B82:E82"/>
    <mergeCell ref="B90:E90"/>
    <mergeCell ref="B91:F91"/>
    <mergeCell ref="B96:E96"/>
    <mergeCell ref="B97:F97"/>
    <mergeCell ref="B108:E108"/>
    <mergeCell ref="B109:F109"/>
    <mergeCell ref="B112:E112"/>
    <mergeCell ref="B113:F113"/>
    <mergeCell ref="B118:E118"/>
    <mergeCell ref="B119:F119"/>
    <mergeCell ref="B123:E123"/>
    <mergeCell ref="A124:D124"/>
    <mergeCell ref="B127:F127"/>
    <mergeCell ref="B130:E130"/>
    <mergeCell ref="B131:F131"/>
    <mergeCell ref="B153:F153"/>
    <mergeCell ref="B157:E157"/>
    <mergeCell ref="B158:E158"/>
    <mergeCell ref="A160:E160"/>
    <mergeCell ref="B143:E143"/>
    <mergeCell ref="B144:F144"/>
    <mergeCell ref="B149:E149"/>
    <mergeCell ref="B150:F150"/>
    <mergeCell ref="B152:E152"/>
  </mergeCells>
  <pageMargins left="0.7" right="0.7" top="0.75" bottom="0.75" header="0.3" footer="0.3"/>
  <pageSetup scale="79" orientation="portrait" r:id="rId1"/>
  <headerFooter>
    <oddFooter>&amp;L&amp;"-,Italic"&amp;9UNHCR Niamey / DAO Construction Maisons communautaires&amp;C&amp;"-,Bold"&amp;KFF0000Lot I&amp;R&amp;P/&amp;N</oddFooter>
  </headerFooter>
  <rowBreaks count="2" manualBreakCount="2">
    <brk id="33" max="5" man="1"/>
    <brk id="6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8"/>
  <sheetViews>
    <sheetView topLeftCell="A64" workbookViewId="0">
      <selection activeCell="F75" sqref="F75"/>
    </sheetView>
  </sheetViews>
  <sheetFormatPr defaultColWidth="11.5703125" defaultRowHeight="15" x14ac:dyDescent="0.25"/>
  <cols>
    <col min="2" max="2" width="36.7109375" customWidth="1"/>
    <col min="3" max="3" width="6.7109375" customWidth="1"/>
    <col min="4" max="4" width="6.85546875" customWidth="1"/>
    <col min="5" max="5" width="10.85546875" customWidth="1"/>
    <col min="6" max="6" width="26.42578125" customWidth="1"/>
  </cols>
  <sheetData>
    <row r="1" spans="1:6" x14ac:dyDescent="0.25">
      <c r="A1" s="226" t="s">
        <v>221</v>
      </c>
      <c r="B1" s="226"/>
      <c r="C1" s="226"/>
      <c r="D1" s="226"/>
      <c r="E1" s="226"/>
      <c r="F1" s="226"/>
    </row>
    <row r="2" spans="1:6" ht="15.75" thickBot="1" x14ac:dyDescent="0.3"/>
    <row r="3" spans="1:6" x14ac:dyDescent="0.25">
      <c r="A3" s="247" t="s">
        <v>70</v>
      </c>
      <c r="B3" s="248"/>
      <c r="C3" s="248"/>
      <c r="D3" s="248"/>
      <c r="E3" s="248"/>
      <c r="F3" s="249"/>
    </row>
    <row r="4" spans="1:6" ht="15.75" thickBot="1" x14ac:dyDescent="0.3">
      <c r="A4" s="250"/>
      <c r="B4" s="251"/>
      <c r="C4" s="251"/>
      <c r="D4" s="251"/>
      <c r="E4" s="251"/>
      <c r="F4" s="252"/>
    </row>
    <row r="5" spans="1:6" x14ac:dyDescent="0.25">
      <c r="A5" s="253"/>
      <c r="B5" s="253"/>
      <c r="C5" s="253"/>
      <c r="D5" s="253"/>
      <c r="E5" s="253"/>
      <c r="F5" s="253"/>
    </row>
    <row r="6" spans="1:6" ht="15.75" x14ac:dyDescent="0.25">
      <c r="A6" s="254" t="s">
        <v>45</v>
      </c>
      <c r="B6" s="254"/>
      <c r="C6" s="254"/>
      <c r="D6" s="254"/>
      <c r="E6" s="254"/>
      <c r="F6" s="254"/>
    </row>
    <row r="7" spans="1:6" ht="15.75" x14ac:dyDescent="0.25">
      <c r="A7" s="255"/>
      <c r="B7" s="255"/>
      <c r="C7" s="57"/>
      <c r="D7" s="57"/>
      <c r="E7" s="58"/>
      <c r="F7" s="56"/>
    </row>
    <row r="8" spans="1:6" ht="15.75" x14ac:dyDescent="0.25">
      <c r="A8" s="59"/>
      <c r="B8" s="256" t="s">
        <v>71</v>
      </c>
      <c r="C8" s="256"/>
      <c r="D8" s="256"/>
      <c r="E8" s="58"/>
      <c r="F8" s="59"/>
    </row>
    <row r="9" spans="1:6" x14ac:dyDescent="0.25">
      <c r="A9" s="60"/>
      <c r="B9" s="246" t="s">
        <v>72</v>
      </c>
      <c r="C9" s="246"/>
      <c r="D9" s="246"/>
      <c r="E9" s="61"/>
      <c r="F9" s="62"/>
    </row>
    <row r="10" spans="1:6" ht="64.5" customHeight="1" x14ac:dyDescent="0.25">
      <c r="A10" s="60"/>
      <c r="B10" s="63" t="s">
        <v>73</v>
      </c>
      <c r="C10" s="233" t="s">
        <v>74</v>
      </c>
      <c r="D10" s="233"/>
      <c r="E10" s="233"/>
      <c r="F10" s="233"/>
    </row>
    <row r="11" spans="1:6" x14ac:dyDescent="0.25">
      <c r="A11" s="60"/>
      <c r="B11" s="64"/>
      <c r="C11" s="64"/>
      <c r="D11" s="64"/>
      <c r="E11" s="61"/>
      <c r="F11" s="62"/>
    </row>
    <row r="12" spans="1:6" x14ac:dyDescent="0.25">
      <c r="A12" s="60"/>
      <c r="B12" s="60" t="s">
        <v>75</v>
      </c>
      <c r="C12" s="60"/>
      <c r="D12" s="60"/>
      <c r="E12" s="65"/>
      <c r="F12" s="60"/>
    </row>
    <row r="13" spans="1:6" x14ac:dyDescent="0.25">
      <c r="A13" s="60"/>
      <c r="B13" s="60" t="s">
        <v>76</v>
      </c>
      <c r="C13" s="60"/>
      <c r="D13" s="60"/>
      <c r="E13" s="65"/>
      <c r="F13" s="60"/>
    </row>
    <row r="14" spans="1:6" x14ac:dyDescent="0.25">
      <c r="A14" s="60"/>
      <c r="B14" s="60" t="s">
        <v>77</v>
      </c>
      <c r="C14" s="60"/>
      <c r="D14" s="60"/>
      <c r="E14" s="65"/>
      <c r="F14" s="60"/>
    </row>
    <row r="15" spans="1:6" x14ac:dyDescent="0.25">
      <c r="A15" s="60"/>
      <c r="B15" s="60" t="s">
        <v>78</v>
      </c>
      <c r="C15" s="60"/>
      <c r="D15" s="60"/>
      <c r="E15" s="65"/>
      <c r="F15" s="60"/>
    </row>
    <row r="16" spans="1:6" x14ac:dyDescent="0.25">
      <c r="A16" s="60"/>
      <c r="B16" s="60" t="s">
        <v>79</v>
      </c>
      <c r="C16" s="60"/>
      <c r="D16" s="60"/>
      <c r="E16" s="65"/>
      <c r="F16" s="60"/>
    </row>
    <row r="17" spans="1:6" x14ac:dyDescent="0.25">
      <c r="A17" s="60"/>
      <c r="B17" s="60"/>
      <c r="C17" s="60"/>
      <c r="D17" s="60"/>
      <c r="E17" s="65"/>
      <c r="F17" s="60"/>
    </row>
    <row r="18" spans="1:6" x14ac:dyDescent="0.25">
      <c r="A18" s="66" t="s">
        <v>0</v>
      </c>
      <c r="B18" s="67" t="s">
        <v>1</v>
      </c>
      <c r="C18" s="68" t="s">
        <v>2</v>
      </c>
      <c r="D18" s="68" t="s">
        <v>3</v>
      </c>
      <c r="E18" s="69" t="s">
        <v>4</v>
      </c>
      <c r="F18" s="70" t="s">
        <v>80</v>
      </c>
    </row>
    <row r="19" spans="1:6" x14ac:dyDescent="0.25">
      <c r="A19" s="71">
        <v>0</v>
      </c>
      <c r="B19" s="234" t="s">
        <v>81</v>
      </c>
      <c r="C19" s="235"/>
      <c r="D19" s="235"/>
      <c r="E19" s="235"/>
      <c r="F19" s="236"/>
    </row>
    <row r="20" spans="1:6" x14ac:dyDescent="0.25">
      <c r="A20" s="72" t="s">
        <v>5</v>
      </c>
      <c r="B20" s="73" t="s">
        <v>6</v>
      </c>
      <c r="C20" s="74" t="s">
        <v>7</v>
      </c>
      <c r="D20" s="74">
        <v>1</v>
      </c>
      <c r="E20" s="75"/>
      <c r="F20" s="76">
        <f>+E20*D20</f>
        <v>0</v>
      </c>
    </row>
    <row r="21" spans="1:6" ht="29.25" customHeight="1" x14ac:dyDescent="0.25">
      <c r="A21" s="72" t="s">
        <v>8</v>
      </c>
      <c r="B21" s="77" t="s">
        <v>224</v>
      </c>
      <c r="C21" s="74" t="s">
        <v>7</v>
      </c>
      <c r="D21" s="74">
        <v>1</v>
      </c>
      <c r="E21" s="78"/>
      <c r="F21" s="76">
        <f>+D21*E21</f>
        <v>0</v>
      </c>
    </row>
    <row r="22" spans="1:6" x14ac:dyDescent="0.25">
      <c r="A22" s="72" t="s">
        <v>83</v>
      </c>
      <c r="B22" s="237" t="s">
        <v>84</v>
      </c>
      <c r="C22" s="238"/>
      <c r="D22" s="238"/>
      <c r="E22" s="239"/>
      <c r="F22" s="79">
        <f>SUM(F20:F21)</f>
        <v>0</v>
      </c>
    </row>
    <row r="23" spans="1:6" x14ac:dyDescent="0.25">
      <c r="A23" s="71" t="s">
        <v>9</v>
      </c>
      <c r="B23" s="240" t="s">
        <v>10</v>
      </c>
      <c r="C23" s="241"/>
      <c r="D23" s="241"/>
      <c r="E23" s="241"/>
      <c r="F23" s="242"/>
    </row>
    <row r="24" spans="1:6" ht="30" x14ac:dyDescent="0.25">
      <c r="A24" s="72" t="s">
        <v>11</v>
      </c>
      <c r="B24" s="80" t="s">
        <v>37</v>
      </c>
      <c r="C24" s="74" t="s">
        <v>12</v>
      </c>
      <c r="D24" s="81">
        <v>15.59</v>
      </c>
      <c r="E24" s="78"/>
      <c r="F24" s="76">
        <f t="shared" ref="F24:F28" si="0">+D24*E24</f>
        <v>0</v>
      </c>
    </row>
    <row r="25" spans="1:6" x14ac:dyDescent="0.25">
      <c r="A25" s="72" t="s">
        <v>13</v>
      </c>
      <c r="B25" s="80" t="s">
        <v>85</v>
      </c>
      <c r="C25" s="74" t="s">
        <v>14</v>
      </c>
      <c r="D25" s="74">
        <f>10.23*2.3</f>
        <v>23.529</v>
      </c>
      <c r="E25" s="78"/>
      <c r="F25" s="76">
        <f>+D25*E25</f>
        <v>0</v>
      </c>
    </row>
    <row r="26" spans="1:6" x14ac:dyDescent="0.25">
      <c r="A26" s="72" t="s">
        <v>13</v>
      </c>
      <c r="B26" s="80" t="s">
        <v>86</v>
      </c>
      <c r="C26" s="74" t="s">
        <v>14</v>
      </c>
      <c r="D26" s="74">
        <f>6*0.4*0.4</f>
        <v>0.96000000000000019</v>
      </c>
      <c r="E26" s="78"/>
      <c r="F26" s="76">
        <f t="shared" si="0"/>
        <v>0</v>
      </c>
    </row>
    <row r="27" spans="1:6" x14ac:dyDescent="0.25">
      <c r="A27" s="72" t="s">
        <v>87</v>
      </c>
      <c r="B27" s="80" t="s">
        <v>15</v>
      </c>
      <c r="C27" s="74" t="s">
        <v>14</v>
      </c>
      <c r="D27" s="74">
        <f>0.03*2*6</f>
        <v>0.36</v>
      </c>
      <c r="E27" s="78"/>
      <c r="F27" s="76">
        <f t="shared" si="0"/>
        <v>0</v>
      </c>
    </row>
    <row r="28" spans="1:6" ht="30" x14ac:dyDescent="0.25">
      <c r="A28" s="72" t="s">
        <v>88</v>
      </c>
      <c r="B28" s="80" t="s">
        <v>38</v>
      </c>
      <c r="C28" s="74" t="s">
        <v>14</v>
      </c>
      <c r="D28" s="74">
        <f>5.04*0.15</f>
        <v>0.75600000000000001</v>
      </c>
      <c r="E28" s="78"/>
      <c r="F28" s="76">
        <f t="shared" si="0"/>
        <v>0</v>
      </c>
    </row>
    <row r="29" spans="1:6" x14ac:dyDescent="0.25">
      <c r="A29" s="72" t="s">
        <v>89</v>
      </c>
      <c r="B29" s="82" t="s">
        <v>90</v>
      </c>
      <c r="C29" s="83"/>
      <c r="D29" s="83"/>
      <c r="E29" s="84"/>
      <c r="F29" s="79">
        <f>SUM(F24:F28)</f>
        <v>0</v>
      </c>
    </row>
    <row r="30" spans="1:6" ht="28.5" x14ac:dyDescent="0.25">
      <c r="A30" s="71" t="s">
        <v>16</v>
      </c>
      <c r="B30" s="85" t="s">
        <v>91</v>
      </c>
      <c r="C30" s="86"/>
      <c r="D30" s="86"/>
      <c r="E30" s="86"/>
      <c r="F30" s="87"/>
    </row>
    <row r="31" spans="1:6" ht="30" x14ac:dyDescent="0.25">
      <c r="A31" s="72" t="s">
        <v>17</v>
      </c>
      <c r="B31" s="80" t="s">
        <v>41</v>
      </c>
      <c r="C31" s="74" t="s">
        <v>14</v>
      </c>
      <c r="D31" s="74">
        <f>(0.02+0.15)*3.63</f>
        <v>0.61709999999999987</v>
      </c>
      <c r="E31" s="78"/>
      <c r="F31" s="76">
        <f t="shared" ref="F31:F39" si="1">+D31*E31</f>
        <v>0</v>
      </c>
    </row>
    <row r="32" spans="1:6" ht="30" x14ac:dyDescent="0.25">
      <c r="A32" s="72" t="s">
        <v>92</v>
      </c>
      <c r="B32" s="80" t="s">
        <v>93</v>
      </c>
      <c r="C32" s="74" t="s">
        <v>14</v>
      </c>
      <c r="D32" s="60">
        <f>0.02*3.3*11</f>
        <v>0.72599999999999998</v>
      </c>
      <c r="E32" s="78"/>
      <c r="F32" s="76">
        <f t="shared" si="1"/>
        <v>0</v>
      </c>
    </row>
    <row r="33" spans="1:6" ht="30" x14ac:dyDescent="0.25">
      <c r="A33" s="72" t="s">
        <v>94</v>
      </c>
      <c r="B33" s="80" t="s">
        <v>95</v>
      </c>
      <c r="C33" s="74" t="s">
        <v>14</v>
      </c>
      <c r="D33" s="74">
        <f>0.02*2.5*12</f>
        <v>0.60000000000000009</v>
      </c>
      <c r="E33" s="78"/>
      <c r="F33" s="76">
        <f t="shared" si="1"/>
        <v>0</v>
      </c>
    </row>
    <row r="34" spans="1:6" x14ac:dyDescent="0.25">
      <c r="A34" s="72" t="s">
        <v>96</v>
      </c>
      <c r="B34" s="80" t="s">
        <v>19</v>
      </c>
      <c r="C34" s="74" t="s">
        <v>14</v>
      </c>
      <c r="D34" s="74">
        <f>23*0.2*0.15</f>
        <v>0.69000000000000006</v>
      </c>
      <c r="E34" s="78">
        <f>E32</f>
        <v>0</v>
      </c>
      <c r="F34" s="76">
        <f t="shared" si="1"/>
        <v>0</v>
      </c>
    </row>
    <row r="35" spans="1:6" ht="30" x14ac:dyDescent="0.25">
      <c r="A35" s="72" t="s">
        <v>96</v>
      </c>
      <c r="B35" s="80" t="s">
        <v>97</v>
      </c>
      <c r="C35" s="74" t="s">
        <v>14</v>
      </c>
      <c r="D35" s="74">
        <f>0.28*3.63</f>
        <v>1.0164</v>
      </c>
      <c r="E35" s="78">
        <f>E33</f>
        <v>0</v>
      </c>
      <c r="F35" s="76">
        <f t="shared" si="1"/>
        <v>0</v>
      </c>
    </row>
    <row r="36" spans="1:6" ht="30" x14ac:dyDescent="0.25">
      <c r="A36" s="72" t="s">
        <v>98</v>
      </c>
      <c r="B36" s="80" t="s">
        <v>99</v>
      </c>
      <c r="C36" s="74" t="s">
        <v>14</v>
      </c>
      <c r="D36" s="74">
        <f>0.36*3.63</f>
        <v>1.3068</v>
      </c>
      <c r="E36" s="78"/>
      <c r="F36" s="76">
        <f t="shared" si="1"/>
        <v>0</v>
      </c>
    </row>
    <row r="37" spans="1:6" ht="30" x14ac:dyDescent="0.25">
      <c r="A37" s="72" t="s">
        <v>100</v>
      </c>
      <c r="B37" s="88" t="s">
        <v>39</v>
      </c>
      <c r="C37" s="89" t="s">
        <v>12</v>
      </c>
      <c r="D37" s="89">
        <f>23.5*2.5</f>
        <v>58.75</v>
      </c>
      <c r="E37" s="78"/>
      <c r="F37" s="76">
        <f t="shared" si="1"/>
        <v>0</v>
      </c>
    </row>
    <row r="38" spans="1:6" ht="30" x14ac:dyDescent="0.25">
      <c r="A38" s="72" t="s">
        <v>101</v>
      </c>
      <c r="B38" s="90" t="s">
        <v>102</v>
      </c>
      <c r="C38" s="89" t="s">
        <v>14</v>
      </c>
      <c r="D38" s="89">
        <f>(23.5*0.2*0.15)+(3.63*2*0.2*0.15)</f>
        <v>0.92279999999999995</v>
      </c>
      <c r="E38" s="78">
        <f>E35</f>
        <v>0</v>
      </c>
      <c r="F38" s="76">
        <f t="shared" si="1"/>
        <v>0</v>
      </c>
    </row>
    <row r="39" spans="1:6" x14ac:dyDescent="0.25">
      <c r="A39" s="72" t="s">
        <v>103</v>
      </c>
      <c r="B39" s="90" t="s">
        <v>21</v>
      </c>
      <c r="C39" s="89" t="s">
        <v>22</v>
      </c>
      <c r="D39" s="89">
        <f>2.4+1.8</f>
        <v>4.2</v>
      </c>
      <c r="E39" s="78"/>
      <c r="F39" s="76">
        <f t="shared" si="1"/>
        <v>0</v>
      </c>
    </row>
    <row r="40" spans="1:6" x14ac:dyDescent="0.25">
      <c r="A40" s="72" t="s">
        <v>104</v>
      </c>
      <c r="B40" s="82" t="s">
        <v>105</v>
      </c>
      <c r="C40" s="83"/>
      <c r="D40" s="83"/>
      <c r="E40" s="84"/>
      <c r="F40" s="79">
        <f>SUM(F31:F39)</f>
        <v>0</v>
      </c>
    </row>
    <row r="41" spans="1:6" ht="28.5" x14ac:dyDescent="0.25">
      <c r="A41" s="71" t="s">
        <v>24</v>
      </c>
      <c r="B41" s="91" t="s">
        <v>23</v>
      </c>
      <c r="C41" s="92"/>
      <c r="D41" s="92"/>
      <c r="E41" s="92"/>
      <c r="F41" s="93"/>
    </row>
    <row r="42" spans="1:6" ht="30" x14ac:dyDescent="0.25">
      <c r="A42" s="94" t="s">
        <v>106</v>
      </c>
      <c r="B42" s="95" t="s">
        <v>107</v>
      </c>
      <c r="C42" s="74" t="s">
        <v>12</v>
      </c>
      <c r="D42" s="81">
        <f>19.5*2.1</f>
        <v>40.950000000000003</v>
      </c>
      <c r="E42" s="78"/>
      <c r="F42" s="76">
        <f t="shared" ref="F42" si="2">+D42*E42</f>
        <v>0</v>
      </c>
    </row>
    <row r="43" spans="1:6" x14ac:dyDescent="0.25">
      <c r="A43" s="96" t="s">
        <v>108</v>
      </c>
      <c r="B43" s="97" t="s">
        <v>109</v>
      </c>
      <c r="C43" s="98"/>
      <c r="D43" s="98"/>
      <c r="E43" s="99"/>
      <c r="F43" s="100">
        <f>F42</f>
        <v>0</v>
      </c>
    </row>
    <row r="44" spans="1:6" ht="28.5" x14ac:dyDescent="0.25">
      <c r="A44" s="72" t="s">
        <v>26</v>
      </c>
      <c r="B44" s="101" t="s">
        <v>110</v>
      </c>
      <c r="C44" s="102"/>
      <c r="D44" s="102"/>
      <c r="E44" s="102"/>
      <c r="F44" s="103"/>
    </row>
    <row r="45" spans="1:6" ht="30" x14ac:dyDescent="0.25">
      <c r="A45" s="71">
        <v>4.0999999999999996</v>
      </c>
      <c r="B45" s="104" t="s">
        <v>111</v>
      </c>
      <c r="C45" s="74" t="s">
        <v>22</v>
      </c>
      <c r="D45" s="74">
        <f>6*4</f>
        <v>24</v>
      </c>
      <c r="E45" s="78"/>
      <c r="F45" s="76">
        <f t="shared" ref="F45:F46" si="3">+D45*E45</f>
        <v>0</v>
      </c>
    </row>
    <row r="46" spans="1:6" ht="30" x14ac:dyDescent="0.25">
      <c r="A46" s="71">
        <v>4.2</v>
      </c>
      <c r="B46" s="105" t="s">
        <v>112</v>
      </c>
      <c r="C46" s="74" t="s">
        <v>12</v>
      </c>
      <c r="D46" s="74">
        <v>15</v>
      </c>
      <c r="E46" s="78"/>
      <c r="F46" s="76">
        <f t="shared" si="3"/>
        <v>0</v>
      </c>
    </row>
    <row r="47" spans="1:6" x14ac:dyDescent="0.25">
      <c r="A47" s="96">
        <v>4.4000000000000004</v>
      </c>
      <c r="B47" s="106" t="s">
        <v>113</v>
      </c>
      <c r="C47" s="99"/>
      <c r="D47" s="99"/>
      <c r="E47" s="107"/>
      <c r="F47" s="79">
        <f>SUM(F45:F46)</f>
        <v>0</v>
      </c>
    </row>
    <row r="48" spans="1:6" x14ac:dyDescent="0.25">
      <c r="A48" s="72"/>
      <c r="B48" s="101" t="s">
        <v>40</v>
      </c>
      <c r="C48" s="102"/>
      <c r="D48" s="102"/>
      <c r="E48" s="102"/>
      <c r="F48" s="108"/>
    </row>
    <row r="49" spans="1:6" x14ac:dyDescent="0.25">
      <c r="A49" s="71" t="s">
        <v>27</v>
      </c>
      <c r="B49" s="109" t="s">
        <v>114</v>
      </c>
      <c r="C49" s="74" t="s">
        <v>28</v>
      </c>
      <c r="D49" s="74">
        <v>3</v>
      </c>
      <c r="E49" s="78"/>
      <c r="F49" s="76">
        <f t="shared" ref="F49" si="4">+D49*E49</f>
        <v>0</v>
      </c>
    </row>
    <row r="50" spans="1:6" x14ac:dyDescent="0.25">
      <c r="A50" s="96" t="s">
        <v>115</v>
      </c>
      <c r="B50" s="106" t="s">
        <v>116</v>
      </c>
      <c r="C50" s="99"/>
      <c r="D50" s="99"/>
      <c r="E50" s="107"/>
      <c r="F50" s="79">
        <f>SUM(F49:F49)</f>
        <v>0</v>
      </c>
    </row>
    <row r="51" spans="1:6" x14ac:dyDescent="0.25">
      <c r="A51" s="72" t="s">
        <v>117</v>
      </c>
      <c r="B51" s="243" t="s">
        <v>118</v>
      </c>
      <c r="C51" s="244"/>
      <c r="D51" s="244"/>
      <c r="E51" s="244"/>
      <c r="F51" s="245"/>
    </row>
    <row r="52" spans="1:6" ht="45" x14ac:dyDescent="0.25">
      <c r="A52" s="72" t="s">
        <v>119</v>
      </c>
      <c r="B52" s="110" t="s">
        <v>42</v>
      </c>
      <c r="C52" s="111" t="s">
        <v>12</v>
      </c>
      <c r="D52" s="111">
        <f>13.5*2.1</f>
        <v>28.35</v>
      </c>
      <c r="E52" s="78"/>
      <c r="F52" s="76">
        <f t="shared" ref="F52:F55" si="5">+D52*E52</f>
        <v>0</v>
      </c>
    </row>
    <row r="53" spans="1:6" ht="30" x14ac:dyDescent="0.25">
      <c r="A53" s="72" t="s">
        <v>120</v>
      </c>
      <c r="B53" s="110" t="s">
        <v>121</v>
      </c>
      <c r="C53" s="112" t="s">
        <v>12</v>
      </c>
      <c r="D53" s="111">
        <f>11.5*2.3</f>
        <v>26.45</v>
      </c>
      <c r="E53" s="78"/>
      <c r="F53" s="113">
        <f t="shared" ref="F53" si="6">D53*E53</f>
        <v>0</v>
      </c>
    </row>
    <row r="54" spans="1:6" ht="45" x14ac:dyDescent="0.25">
      <c r="A54" s="72" t="s">
        <v>120</v>
      </c>
      <c r="B54" s="110" t="s">
        <v>43</v>
      </c>
      <c r="C54" s="112" t="s">
        <v>12</v>
      </c>
      <c r="D54" s="111">
        <f>4.5*2.1*3</f>
        <v>28.35</v>
      </c>
      <c r="E54" s="78"/>
      <c r="F54" s="76">
        <f t="shared" si="5"/>
        <v>0</v>
      </c>
    </row>
    <row r="55" spans="1:6" x14ac:dyDescent="0.25">
      <c r="A55" s="72" t="s">
        <v>122</v>
      </c>
      <c r="B55" s="110" t="s">
        <v>123</v>
      </c>
      <c r="C55" s="111" t="s">
        <v>12</v>
      </c>
      <c r="D55" s="111">
        <f>4.5*3*2.1</f>
        <v>28.35</v>
      </c>
      <c r="E55" s="78"/>
      <c r="F55" s="76">
        <f t="shared" si="5"/>
        <v>0</v>
      </c>
    </row>
    <row r="56" spans="1:6" x14ac:dyDescent="0.25">
      <c r="A56" s="114" t="s">
        <v>124</v>
      </c>
      <c r="B56" s="110" t="s">
        <v>125</v>
      </c>
      <c r="C56" s="115" t="s">
        <v>12</v>
      </c>
      <c r="D56" s="116">
        <v>12.16</v>
      </c>
      <c r="E56" s="78"/>
      <c r="F56" s="76">
        <f>+D56*E56</f>
        <v>0</v>
      </c>
    </row>
    <row r="57" spans="1:6" x14ac:dyDescent="0.25">
      <c r="A57" s="72" t="s">
        <v>126</v>
      </c>
      <c r="B57" s="117" t="s">
        <v>127</v>
      </c>
      <c r="C57" s="118"/>
      <c r="D57" s="118"/>
      <c r="E57" s="119"/>
      <c r="F57" s="120">
        <f>SUM(F52:F56)</f>
        <v>0</v>
      </c>
    </row>
    <row r="58" spans="1:6" x14ac:dyDescent="0.25">
      <c r="A58" s="71" t="s">
        <v>59</v>
      </c>
      <c r="B58" s="121" t="s">
        <v>35</v>
      </c>
      <c r="C58" s="122"/>
      <c r="D58" s="122"/>
      <c r="E58" s="123"/>
      <c r="F58" s="124"/>
    </row>
    <row r="59" spans="1:6" ht="30" x14ac:dyDescent="0.25">
      <c r="A59" s="72" t="s">
        <v>128</v>
      </c>
      <c r="B59" s="125" t="s">
        <v>129</v>
      </c>
      <c r="C59" s="89" t="s">
        <v>12</v>
      </c>
      <c r="D59" s="89">
        <f>0.7*2.1*3*2</f>
        <v>8.82</v>
      </c>
      <c r="E59" s="78"/>
      <c r="F59" s="76">
        <f t="shared" ref="F59" si="7">+D59*E59</f>
        <v>0</v>
      </c>
    </row>
    <row r="60" spans="1:6" x14ac:dyDescent="0.25">
      <c r="A60" s="126" t="s">
        <v>130</v>
      </c>
      <c r="B60" s="117" t="s">
        <v>131</v>
      </c>
      <c r="C60" s="118"/>
      <c r="D60" s="118"/>
      <c r="E60" s="127"/>
      <c r="F60" s="128">
        <f>SUM(F59:F59)</f>
        <v>0</v>
      </c>
    </row>
    <row r="61" spans="1:6" x14ac:dyDescent="0.25">
      <c r="A61" s="121" t="s">
        <v>132</v>
      </c>
      <c r="B61" s="243" t="s">
        <v>133</v>
      </c>
      <c r="C61" s="244"/>
      <c r="D61" s="244"/>
      <c r="E61" s="244"/>
      <c r="F61" s="244"/>
    </row>
    <row r="62" spans="1:6" x14ac:dyDescent="0.25">
      <c r="A62" s="129"/>
      <c r="B62" s="129" t="s">
        <v>134</v>
      </c>
      <c r="C62" s="89" t="s">
        <v>2</v>
      </c>
      <c r="D62" s="130">
        <v>3</v>
      </c>
      <c r="E62" s="131"/>
      <c r="F62" s="132">
        <f t="shared" ref="F62:F68" si="8">+D62*E62</f>
        <v>0</v>
      </c>
    </row>
    <row r="63" spans="1:6" x14ac:dyDescent="0.25">
      <c r="A63" s="110"/>
      <c r="B63" s="110" t="s">
        <v>135</v>
      </c>
      <c r="C63" s="89" t="s">
        <v>2</v>
      </c>
      <c r="D63" s="130">
        <v>1</v>
      </c>
      <c r="E63" s="78"/>
      <c r="F63" s="76">
        <f t="shared" si="8"/>
        <v>0</v>
      </c>
    </row>
    <row r="64" spans="1:6" x14ac:dyDescent="0.25">
      <c r="A64" s="110"/>
      <c r="B64" s="110" t="s">
        <v>136</v>
      </c>
      <c r="C64" s="89" t="s">
        <v>22</v>
      </c>
      <c r="D64" s="130">
        <v>20</v>
      </c>
      <c r="E64" s="78"/>
      <c r="F64" s="76">
        <f t="shared" si="8"/>
        <v>0</v>
      </c>
    </row>
    <row r="65" spans="1:6" x14ac:dyDescent="0.25">
      <c r="A65" s="110"/>
      <c r="B65" s="110" t="s">
        <v>137</v>
      </c>
      <c r="C65" s="89" t="s">
        <v>22</v>
      </c>
      <c r="D65" s="130">
        <v>1</v>
      </c>
      <c r="E65" s="78"/>
      <c r="F65" s="76">
        <f t="shared" si="8"/>
        <v>0</v>
      </c>
    </row>
    <row r="66" spans="1:6" x14ac:dyDescent="0.25">
      <c r="A66" s="110"/>
      <c r="B66" s="110" t="s">
        <v>138</v>
      </c>
      <c r="C66" s="89" t="s">
        <v>22</v>
      </c>
      <c r="D66" s="130">
        <v>5</v>
      </c>
      <c r="E66" s="78"/>
      <c r="F66" s="76">
        <f t="shared" si="8"/>
        <v>0</v>
      </c>
    </row>
    <row r="67" spans="1:6" x14ac:dyDescent="0.25">
      <c r="A67" s="129"/>
      <c r="B67" s="129" t="s">
        <v>139</v>
      </c>
      <c r="C67" s="89" t="s">
        <v>22</v>
      </c>
      <c r="D67" s="130">
        <v>4.8</v>
      </c>
      <c r="E67" s="131"/>
      <c r="F67" s="132">
        <f t="shared" si="8"/>
        <v>0</v>
      </c>
    </row>
    <row r="68" spans="1:6" x14ac:dyDescent="0.25">
      <c r="A68" s="110"/>
      <c r="B68" s="110" t="s">
        <v>140</v>
      </c>
      <c r="C68" s="89" t="s">
        <v>2</v>
      </c>
      <c r="D68" s="130">
        <v>2</v>
      </c>
      <c r="E68" s="78"/>
      <c r="F68" s="76">
        <f t="shared" si="8"/>
        <v>0</v>
      </c>
    </row>
    <row r="69" spans="1:6" x14ac:dyDescent="0.25">
      <c r="A69" s="140"/>
      <c r="B69" s="141" t="s">
        <v>141</v>
      </c>
      <c r="C69" s="230"/>
      <c r="D69" s="231"/>
      <c r="E69" s="232"/>
      <c r="F69" s="142">
        <f>SUM(F62:F68)</f>
        <v>0</v>
      </c>
    </row>
    <row r="70" spans="1:6" x14ac:dyDescent="0.25">
      <c r="A70" s="143">
        <v>8</v>
      </c>
      <c r="B70" s="144" t="s">
        <v>142</v>
      </c>
      <c r="C70" s="227"/>
      <c r="D70" s="228"/>
      <c r="E70" s="229"/>
      <c r="F70" s="145">
        <f>F22+F29+F40+F43+F47+F50+F57+F60+F69</f>
        <v>0</v>
      </c>
    </row>
    <row r="71" spans="1:6" ht="15.75" thickBot="1" x14ac:dyDescent="0.3">
      <c r="A71" s="137"/>
      <c r="B71" s="135"/>
      <c r="C71" s="138"/>
      <c r="D71" s="138"/>
      <c r="E71" s="138"/>
      <c r="F71" s="138"/>
    </row>
    <row r="72" spans="1:6" ht="16.5" thickBot="1" x14ac:dyDescent="0.3">
      <c r="A72" s="133"/>
      <c r="B72" s="139" t="s">
        <v>143</v>
      </c>
      <c r="C72" s="134"/>
      <c r="D72" s="134"/>
      <c r="E72" s="134"/>
      <c r="F72" s="136">
        <f>F70*2</f>
        <v>0</v>
      </c>
    </row>
    <row r="74" spans="1:6" ht="15" customHeight="1" x14ac:dyDescent="0.25">
      <c r="B74" s="257" t="s">
        <v>225</v>
      </c>
      <c r="C74" s="258" t="s">
        <v>226</v>
      </c>
      <c r="D74" s="258"/>
    </row>
    <row r="75" spans="1:6" x14ac:dyDescent="0.25">
      <c r="B75" s="257"/>
      <c r="C75" s="258"/>
      <c r="D75" s="258"/>
    </row>
    <row r="76" spans="1:6" x14ac:dyDescent="0.25">
      <c r="B76" s="257"/>
      <c r="C76" s="258"/>
      <c r="D76" s="258"/>
    </row>
    <row r="77" spans="1:6" x14ac:dyDescent="0.25">
      <c r="B77" s="257"/>
      <c r="C77" s="258"/>
      <c r="D77" s="258"/>
    </row>
    <row r="78" spans="1:6" x14ac:dyDescent="0.25">
      <c r="B78" s="257"/>
      <c r="C78" s="258"/>
      <c r="D78" s="258"/>
    </row>
  </sheetData>
  <mergeCells count="17">
    <mergeCell ref="B74:B78"/>
    <mergeCell ref="C74:D78"/>
    <mergeCell ref="A1:F1"/>
    <mergeCell ref="C70:E70"/>
    <mergeCell ref="C69:E69"/>
    <mergeCell ref="C10:F10"/>
    <mergeCell ref="B19:F19"/>
    <mergeCell ref="B22:E22"/>
    <mergeCell ref="B23:F23"/>
    <mergeCell ref="B51:F51"/>
    <mergeCell ref="B61:F61"/>
    <mergeCell ref="B9:D9"/>
    <mergeCell ref="A3:F4"/>
    <mergeCell ref="A5:F5"/>
    <mergeCell ref="A6:F6"/>
    <mergeCell ref="A7:B7"/>
    <mergeCell ref="B8:D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B7D25836F67646A98C66F1CDD61673" ma:contentTypeVersion="2" ma:contentTypeDescription="Create a new document." ma:contentTypeScope="" ma:versionID="8bf8140d0b3753c27af788c6502b93d2">
  <xsd:schema xmlns:xsd="http://www.w3.org/2001/XMLSchema" xmlns:xs="http://www.w3.org/2001/XMLSchema" xmlns:p="http://schemas.microsoft.com/office/2006/metadata/properties" xmlns:ns3="6df68d03-0d94-44b1-a9a2-765e7690f201" targetNamespace="http://schemas.microsoft.com/office/2006/metadata/properties" ma:root="true" ma:fieldsID="54a954e42c80ba74db054d21fef2bc17" ns3:_="">
    <xsd:import namespace="6df68d03-0d94-44b1-a9a2-765e7690f20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f68d03-0d94-44b1-a9a2-765e7690f2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97115A-C030-4E81-864B-6DD8A8CA91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28A605-C3A1-455B-8888-F1E73ED1E5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f68d03-0d94-44b1-a9a2-765e7690f2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2E20A8-676D-41F6-99DE-7F03399C40A4}">
  <ds:schemaRefs>
    <ds:schemaRef ds:uri="http://schemas.microsoft.com/office/2006/documentManagement/types"/>
    <ds:schemaRef ds:uri="6df68d03-0d94-44b1-a9a2-765e7690f20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RECAP</vt:lpstr>
      <vt:lpstr>CONS+ REHAB BAGUI</vt:lpstr>
      <vt:lpstr>LATRINES </vt:lpstr>
      <vt:lpstr>'CONS+ REHAB BAGUI'!Print_Area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Noel Mabelle</dc:creator>
  <cp:lastModifiedBy>Moukaramou Assani</cp:lastModifiedBy>
  <cp:lastPrinted>2020-12-09T08:43:15Z</cp:lastPrinted>
  <dcterms:created xsi:type="dcterms:W3CDTF">2020-09-11T06:43:24Z</dcterms:created>
  <dcterms:modified xsi:type="dcterms:W3CDTF">2022-11-10T15:57:47Z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0x010100C6B7D25836F67646A98C66F1CDD61673</vt:lpwstr>
  </property>
</Properties>
</file>