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Kakuma from 13 Nov 2020\Construction issues\Accommodations for Resettlement staff\"/>
    </mc:Choice>
  </mc:AlternateContent>
  <xr:revisionPtr revIDLastSave="0" documentId="13_ncr:1_{2211B09C-BDEE-46D7-8CF4-534C65BB888B}" xr6:coauthVersionLast="47" xr6:coauthVersionMax="47" xr10:uidLastSave="{00000000-0000-0000-0000-000000000000}"/>
  <bookViews>
    <workbookView xWindow="-108" yWindow="-108" windowWidth="23256" windowHeight="12576" activeTab="2" xr2:uid="{B54C2792-6243-41DD-B6A8-74D56D21B057}"/>
  </bookViews>
  <sheets>
    <sheet name="Summary" sheetId="4" r:id="rId1"/>
    <sheet name="Guest Accomodation" sheetId="1" r:id="rId2"/>
    <sheet name="Staff Accomodation"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4" l="1"/>
  <c r="A3" i="4"/>
  <c r="B190" i="3"/>
  <c r="B189" i="3"/>
  <c r="B188" i="3"/>
  <c r="B187" i="3"/>
  <c r="B186" i="3"/>
  <c r="B185" i="3"/>
  <c r="B184" i="3"/>
  <c r="B183" i="3"/>
  <c r="B182" i="3"/>
  <c r="B181" i="3"/>
  <c r="B180" i="3"/>
  <c r="F173" i="3"/>
  <c r="F172" i="3"/>
  <c r="F171" i="3"/>
  <c r="F170" i="3"/>
  <c r="F169" i="3"/>
  <c r="F168" i="3"/>
  <c r="F167" i="3"/>
  <c r="F166" i="3"/>
  <c r="F165" i="3"/>
  <c r="F164" i="3"/>
  <c r="F163" i="3"/>
  <c r="F162" i="3"/>
  <c r="F161" i="3"/>
  <c r="F160" i="3"/>
  <c r="F159" i="3"/>
  <c r="F158" i="3"/>
  <c r="F157" i="3"/>
  <c r="F156" i="3"/>
  <c r="F155" i="3"/>
  <c r="F154" i="3"/>
  <c r="F153" i="3"/>
  <c r="F152" i="3"/>
  <c r="F151" i="3"/>
  <c r="F150" i="3"/>
  <c r="F149" i="3"/>
  <c r="F148" i="3"/>
  <c r="F147" i="3"/>
  <c r="F146" i="3"/>
  <c r="F142" i="3"/>
  <c r="F141" i="3"/>
  <c r="F137" i="3"/>
  <c r="F136" i="3"/>
  <c r="F135" i="3"/>
  <c r="F134" i="3"/>
  <c r="F133" i="3"/>
  <c r="F132" i="3"/>
  <c r="F131" i="3"/>
  <c r="F130" i="3"/>
  <c r="F129" i="3"/>
  <c r="F128" i="3"/>
  <c r="F127" i="3"/>
  <c r="F126" i="3"/>
  <c r="F125" i="3"/>
  <c r="F124" i="3"/>
  <c r="F123" i="3"/>
  <c r="F122" i="3"/>
  <c r="F121" i="3"/>
  <c r="F120" i="3"/>
  <c r="F119" i="3"/>
  <c r="F116" i="3"/>
  <c r="F112" i="3"/>
  <c r="F110" i="3"/>
  <c r="D106" i="3"/>
  <c r="F106" i="3" s="1"/>
  <c r="D105" i="3"/>
  <c r="F105" i="3" s="1"/>
  <c r="D103" i="3"/>
  <c r="F103" i="3" s="1"/>
  <c r="F102" i="3"/>
  <c r="D101" i="3"/>
  <c r="F101" i="3" s="1"/>
  <c r="F100" i="3"/>
  <c r="D98" i="3"/>
  <c r="F98" i="3" s="1"/>
  <c r="F97" i="3"/>
  <c r="D96" i="3"/>
  <c r="F96" i="3" s="1"/>
  <c r="F95" i="3"/>
  <c r="D94" i="3"/>
  <c r="F94" i="3" s="1"/>
  <c r="D93" i="3"/>
  <c r="F93" i="3" s="1"/>
  <c r="D92" i="3"/>
  <c r="F92" i="3" s="1"/>
  <c r="D91" i="3"/>
  <c r="F91" i="3" s="1"/>
  <c r="D89" i="3"/>
  <c r="F89" i="3" s="1"/>
  <c r="F84" i="3"/>
  <c r="F83" i="3"/>
  <c r="F79" i="3"/>
  <c r="F78" i="3"/>
  <c r="F74" i="3"/>
  <c r="F72" i="3"/>
  <c r="F71" i="3"/>
  <c r="F70" i="3"/>
  <c r="F66" i="3"/>
  <c r="F65" i="3"/>
  <c r="F64" i="3"/>
  <c r="F62" i="3"/>
  <c r="F57" i="3"/>
  <c r="D55" i="3"/>
  <c r="D54" i="3"/>
  <c r="D52" i="3"/>
  <c r="F52" i="3" s="1"/>
  <c r="D51" i="3"/>
  <c r="F51" i="3" s="1"/>
  <c r="D49" i="3"/>
  <c r="D48" i="3"/>
  <c r="D42" i="3"/>
  <c r="D43" i="3" s="1"/>
  <c r="F43" i="3" s="1"/>
  <c r="D40" i="3"/>
  <c r="F40" i="3" s="1"/>
  <c r="F38" i="3"/>
  <c r="F36" i="3"/>
  <c r="F35" i="3"/>
  <c r="F33" i="3"/>
  <c r="D32" i="3"/>
  <c r="F32" i="3" s="1"/>
  <c r="D30" i="3"/>
  <c r="F30" i="3" s="1"/>
  <c r="F29" i="3"/>
  <c r="D27" i="3"/>
  <c r="D26" i="3"/>
  <c r="D25" i="3"/>
  <c r="D24" i="3"/>
  <c r="F24" i="3" s="1"/>
  <c r="D21" i="3"/>
  <c r="F21" i="3" s="1"/>
  <c r="F20" i="3"/>
  <c r="F16" i="3"/>
  <c r="D13" i="3"/>
  <c r="F13" i="3" s="1"/>
  <c r="D12" i="3"/>
  <c r="F12" i="3" s="1"/>
  <c r="D9" i="3"/>
  <c r="F9" i="3" s="1"/>
  <c r="F8" i="3"/>
  <c r="F7" i="3"/>
  <c r="F25" i="3" l="1"/>
  <c r="F48" i="3"/>
  <c r="F49" i="3"/>
  <c r="F26" i="3"/>
  <c r="D111" i="3"/>
  <c r="F111" i="3" s="1"/>
  <c r="F113" i="3" s="1"/>
  <c r="F188" i="3" s="1"/>
  <c r="F67" i="3"/>
  <c r="F184" i="3" s="1"/>
  <c r="D14" i="3"/>
  <c r="F14" i="3" s="1"/>
  <c r="F42" i="3"/>
  <c r="F75" i="3"/>
  <c r="F185" i="3" s="1"/>
  <c r="F27" i="3"/>
  <c r="F55" i="3"/>
  <c r="F175" i="3"/>
  <c r="F190" i="3" s="1"/>
  <c r="F85" i="3"/>
  <c r="F186" i="3" s="1"/>
  <c r="F144" i="3"/>
  <c r="F189" i="3" s="1"/>
  <c r="F10" i="3"/>
  <c r="F180" i="3" s="1"/>
  <c r="F54" i="3"/>
  <c r="F107" i="3"/>
  <c r="F187" i="3" s="1"/>
  <c r="F44" i="3" l="1"/>
  <c r="F182" i="3" s="1"/>
  <c r="F58" i="3"/>
  <c r="F183" i="3" s="1"/>
  <c r="D15" i="3"/>
  <c r="F15" i="3" s="1"/>
  <c r="F17" i="3" s="1"/>
  <c r="F181" i="3" s="1"/>
  <c r="F191" i="3" l="1"/>
  <c r="B4" i="4" s="1"/>
  <c r="F166" i="1"/>
  <c r="F99" i="1"/>
  <c r="F139" i="1"/>
  <c r="F130" i="1"/>
  <c r="F131" i="1"/>
  <c r="F132" i="1"/>
  <c r="F133" i="1"/>
  <c r="F134" i="1"/>
  <c r="F135" i="1"/>
  <c r="F136" i="1"/>
  <c r="F137" i="1"/>
  <c r="F138" i="1"/>
  <c r="F129" i="1"/>
  <c r="D114" i="1" l="1"/>
  <c r="D97" i="1"/>
  <c r="D85" i="1"/>
  <c r="D107" i="1" l="1"/>
  <c r="D105" i="1"/>
  <c r="D103" i="1"/>
  <c r="D100" i="1"/>
  <c r="D95" i="1"/>
  <c r="D94" i="1"/>
  <c r="D93" i="1"/>
  <c r="D92" i="1"/>
  <c r="D90" i="1"/>
  <c r="F80" i="1"/>
  <c r="D57" i="1"/>
  <c r="D55" i="1"/>
  <c r="D54" i="1"/>
  <c r="D52" i="1" l="1"/>
  <c r="D51" i="1"/>
  <c r="D49" i="1"/>
  <c r="D48" i="1"/>
  <c r="D42" i="1"/>
  <c r="D40" i="1"/>
  <c r="D36" i="1"/>
  <c r="D38" i="1" s="1"/>
  <c r="D32" i="1"/>
  <c r="D30" i="1"/>
  <c r="D27" i="1"/>
  <c r="D26" i="1"/>
  <c r="D25" i="1"/>
  <c r="D24" i="1"/>
  <c r="D20" i="1"/>
  <c r="D13" i="1"/>
  <c r="D12" i="1" l="1"/>
  <c r="D9" i="1"/>
  <c r="F147" i="1"/>
  <c r="F148" i="1"/>
  <c r="F149" i="1"/>
  <c r="F150" i="1"/>
  <c r="F151" i="1"/>
  <c r="F152" i="1"/>
  <c r="F153" i="1"/>
  <c r="F154" i="1"/>
  <c r="F155" i="1"/>
  <c r="F156" i="1"/>
  <c r="F157" i="1"/>
  <c r="F158" i="1"/>
  <c r="F159" i="1"/>
  <c r="F160" i="1"/>
  <c r="F161" i="1"/>
  <c r="F162" i="1"/>
  <c r="F163" i="1"/>
  <c r="F164" i="1"/>
  <c r="F165" i="1"/>
  <c r="F173" i="1"/>
  <c r="F167" i="1"/>
  <c r="F79" i="1"/>
  <c r="F98" i="1"/>
  <c r="F96" i="1"/>
  <c r="F100" i="1"/>
  <c r="F97" i="1"/>
  <c r="F104" i="1"/>
  <c r="F105" i="1"/>
  <c r="F103" i="1"/>
  <c r="F95" i="1"/>
  <c r="D113" i="1"/>
  <c r="D108" i="1"/>
  <c r="F108" i="1" s="1"/>
  <c r="F94" i="1"/>
  <c r="D43" i="1"/>
  <c r="D21" i="1"/>
  <c r="D14" i="1" l="1"/>
  <c r="D15" i="1" s="1"/>
  <c r="F71" i="1" l="1"/>
  <c r="F72" i="1"/>
  <c r="F74" i="1"/>
  <c r="F64" i="1" l="1"/>
  <c r="F65" i="1"/>
  <c r="F66" i="1"/>
  <c r="F57" i="1" l="1"/>
  <c r="F55" i="1"/>
  <c r="F54" i="1"/>
  <c r="F52" i="1"/>
  <c r="F51" i="1"/>
  <c r="F40" i="1"/>
  <c r="F32" i="1"/>
  <c r="F30" i="1"/>
  <c r="F24" i="1"/>
  <c r="F12" i="1"/>
  <c r="B189" i="1"/>
  <c r="B188" i="1"/>
  <c r="B187" i="1"/>
  <c r="B186" i="1"/>
  <c r="B185" i="1"/>
  <c r="B184" i="1"/>
  <c r="B183" i="1"/>
  <c r="B182" i="1"/>
  <c r="B181" i="1"/>
  <c r="B180" i="1"/>
  <c r="B179" i="1"/>
  <c r="F172" i="1"/>
  <c r="F171" i="1"/>
  <c r="F170" i="1"/>
  <c r="F169" i="1"/>
  <c r="F168" i="1"/>
  <c r="F146" i="1"/>
  <c r="F142" i="1"/>
  <c r="F141" i="1"/>
  <c r="F128" i="1"/>
  <c r="F127" i="1"/>
  <c r="F126" i="1"/>
  <c r="F125" i="1"/>
  <c r="F124" i="1"/>
  <c r="F123" i="1"/>
  <c r="F122" i="1"/>
  <c r="F121" i="1"/>
  <c r="F118" i="1"/>
  <c r="F114" i="1"/>
  <c r="F113" i="1"/>
  <c r="F112" i="1"/>
  <c r="F107" i="1"/>
  <c r="F102" i="1"/>
  <c r="F93" i="1"/>
  <c r="F92" i="1"/>
  <c r="F90" i="1"/>
  <c r="F85" i="1"/>
  <c r="F84" i="1"/>
  <c r="F78" i="1"/>
  <c r="F70" i="1"/>
  <c r="F75" i="1" s="1"/>
  <c r="F62" i="1"/>
  <c r="F67" i="1" s="1"/>
  <c r="F43" i="1"/>
  <c r="F42" i="1"/>
  <c r="F38" i="1"/>
  <c r="F36" i="1"/>
  <c r="F35" i="1"/>
  <c r="F33" i="1"/>
  <c r="F29" i="1"/>
  <c r="F16" i="1"/>
  <c r="F13" i="1"/>
  <c r="F9" i="1"/>
  <c r="F8" i="1"/>
  <c r="F7" i="1"/>
  <c r="F144" i="1" l="1"/>
  <c r="F188" i="1" s="1"/>
  <c r="F174" i="1"/>
  <c r="F189" i="1" s="1"/>
  <c r="F109" i="1"/>
  <c r="F186" i="1" s="1"/>
  <c r="F86" i="1"/>
  <c r="F185" i="1" s="1"/>
  <c r="F10" i="1"/>
  <c r="F179" i="1" s="1"/>
  <c r="F184" i="1"/>
  <c r="F115" i="1"/>
  <c r="F187" i="1" s="1"/>
  <c r="F21" i="1"/>
  <c r="F20" i="1"/>
  <c r="F26" i="1"/>
  <c r="F14" i="1"/>
  <c r="F183" i="1"/>
  <c r="F25" i="1"/>
  <c r="F15" i="1" l="1"/>
  <c r="F27" i="1"/>
  <c r="F44" i="1" s="1"/>
  <c r="F17" i="1" l="1"/>
  <c r="F180" i="1" s="1"/>
  <c r="F181" i="1"/>
  <c r="F48" i="1" l="1"/>
  <c r="F49" i="1"/>
  <c r="F58" i="1" l="1"/>
  <c r="F182" i="1" s="1"/>
  <c r="F190" i="1" s="1"/>
  <c r="B3" i="4" s="1"/>
  <c r="B5" i="4" s="1"/>
  <c r="B6" i="4" l="1"/>
  <c r="B7" i="4" s="1"/>
</calcChain>
</file>

<file path=xl/sharedStrings.xml><?xml version="1.0" encoding="utf-8"?>
<sst xmlns="http://schemas.openxmlformats.org/spreadsheetml/2006/main" count="594" uniqueCount="212">
  <si>
    <r>
      <rPr>
        <u/>
        <sz val="11"/>
        <color rgb="FF000000"/>
        <rFont val="Times New Roman"/>
        <family val="1"/>
      </rPr>
      <t>Notes:</t>
    </r>
    <r>
      <rPr>
        <sz val="11"/>
        <color rgb="FF000000"/>
        <rFont val="Times New Roman"/>
        <family val="1"/>
      </rPr>
      <t xml:space="preserve"> The contractor is reminded to visit the site before filling the tender to ascertain the extent of the conditions of site.  All quantified works in the tender are provisional and payment shall be  made based on the actual work executed at the site and agreed upon by all parties. The contractor is advised to constantly seek the UNHCR Engineer instructions at each phase of the work and if required, before filling the tender. All unit rate shall be deemed to include all elements of supplying and construction work that is labour and other overheads eg security, profit and overheads, cost of materials, wastages, transport etc.</t>
    </r>
  </si>
  <si>
    <t>BILL NO 1 PRELIMINARY WORKS</t>
  </si>
  <si>
    <t>ITEM</t>
  </si>
  <si>
    <t>DESCRIPTION</t>
  </si>
  <si>
    <t>UNIT</t>
  </si>
  <si>
    <t xml:space="preserve">QUANTITY </t>
  </si>
  <si>
    <t>RATE (KSH)</t>
  </si>
  <si>
    <t>AMOUNT (KSH)</t>
  </si>
  <si>
    <t>The contractor shall provide, erect and maintain all safety measures requirements according to specifications, including protecting the scaffolding with special cloth or fabric, and work plan for all items should be submitted before starting any activity. The contractor is reminded to supply crushed machine ballast for any concrete works at the site.</t>
  </si>
  <si>
    <t>Provision for building site office and temporary store as directed by site Engineer on site. Cost to include erecting corrugated iron sheet along the site compound to act as hoarding and any cost to be incurred in preparation</t>
  </si>
  <si>
    <t>item</t>
  </si>
  <si>
    <t>sq.m</t>
  </si>
  <si>
    <t>Total Bill No.1 (Carried to Summary)</t>
  </si>
  <si>
    <t>BILL NO 2 EXCAVATION AND EARTHWORKS</t>
  </si>
  <si>
    <t>cum</t>
  </si>
  <si>
    <t>Total Bill No.2 (Carried to Summary)</t>
  </si>
  <si>
    <t>BILL NO 3 SUBSTRUCTURE WORKS</t>
  </si>
  <si>
    <t xml:space="preserve">The following items include supply and cast of concrete, shuttering, tie rods, spacers, supply and placing of concrete, vibrating, steel reinforcement shaping and fixing, curing, steel reinforcement, and supply and cast the required concrete, using mechanical vibrators, curing, testing steel reinforcement and concrete, and all other requirements and workmanship as per specifications, drawings and engineers instructions. </t>
  </si>
  <si>
    <t>Supply and handpark 300mm hardcore filling well watered and compacted to receive murram (m.s) as directed on site.</t>
  </si>
  <si>
    <t>Supply and lay 50mm thick murram blinding well compacted to receive floor bed(m.s)</t>
  </si>
  <si>
    <t>Concrete works</t>
  </si>
  <si>
    <t>Vibrated reinforced concrete 1:2:4 to:-</t>
  </si>
  <si>
    <t xml:space="preserve">Supply all materials and cast 150mm thick floor slab </t>
  </si>
  <si>
    <t>Supply all materials and cast 450mm grade ground beam</t>
  </si>
  <si>
    <t>Supply all materials and cast 200mm thick strip foundation footing.</t>
  </si>
  <si>
    <t>Reinforcement details</t>
  </si>
  <si>
    <t>kg</t>
  </si>
  <si>
    <t>Sawnform work to:-</t>
  </si>
  <si>
    <t>Supply and fix formwork for sides and edges of floor bed 150 mm high</t>
  </si>
  <si>
    <t>lm</t>
  </si>
  <si>
    <t>Walling</t>
  </si>
  <si>
    <t>Damp proofing</t>
  </si>
  <si>
    <t>3 ply hessian based bituminous felt damp proof course bedded on mortar including leveling:-</t>
  </si>
  <si>
    <t>Plinths</t>
  </si>
  <si>
    <t>Supply and fix 12mm thick rendering in cement sand mortar 1:4</t>
  </si>
  <si>
    <t>Prepare and apply 3 coats black bituminous paint</t>
  </si>
  <si>
    <t>Total Bill No.3 (Carried to Summary)</t>
  </si>
  <si>
    <t>BILL NO 4 SUPERSTRUCTURE WORKS</t>
  </si>
  <si>
    <t>1- Supplying , placing, workmanship, mortar, scaffolds, filling mastic for  expansion joints and all other required materials, equipment and tools to complete the work according to specifications and directions of supervisor engineer. 
2 -Contractor to provide samples for approval and all the required tests.                                        
3-The following items include supply and cast of concrete, shuttering, tie rods, spacers, supply and placing of concrete, vibrating, steel reinforcement shaping and fixing, curing, steel reinforcement, and supply and cast the required concrete, using mechanical vibrators, curing, testing steel reinforcement and concrete, and all other requirements and workmanship as per specifications, drawings and engineers instructions. The contractor has to submit shop drawings for approval prior to work.</t>
  </si>
  <si>
    <t>Vibrated reinforced concrete 1:2:4 (20/20) in:-</t>
  </si>
  <si>
    <t>Supply all materials and cast columns as per structural design drawings attached work to be approved by Engineer</t>
  </si>
  <si>
    <t>Formwork</t>
  </si>
  <si>
    <t>Supply and fix formwork for sides of columns</t>
  </si>
  <si>
    <t>Supply and fix formwork on sides and soffites of ringbeams</t>
  </si>
  <si>
    <t>Reinforcement works</t>
  </si>
  <si>
    <t>Total Bill No.4 (Carried to Summary)</t>
  </si>
  <si>
    <t>BILL NO 5 DOORS</t>
  </si>
  <si>
    <t>no</t>
  </si>
  <si>
    <t>Total Bill No.5 (Carried to Summary)</t>
  </si>
  <si>
    <t>BILL NO 6 WINDOWS</t>
  </si>
  <si>
    <t>All works must be according to drawings, specification and engineer instructions.Rates shall include:-                                                             
1- Submitting  samples for window section for approval of material, accessories, color and fixation  method                                                  
2- Steel frames should be filled with fine aggregate mortar concrete, for fixation                      
3- Hardware, ironmongery and accessories should be approved before supply the materials    
4-All required  tests for painting materials.</t>
  </si>
  <si>
    <t>Total Bill No.6 (Carried to Summary)</t>
  </si>
  <si>
    <t>BILL NO 7 ROOFING</t>
  </si>
  <si>
    <t>Roof Structure</t>
  </si>
  <si>
    <t xml:space="preserve">Steel Roof Structure </t>
  </si>
  <si>
    <t>200 x 25mm fascia board (apply wood primer on back of timber before fixing fascia board.</t>
  </si>
  <si>
    <t>Total Bill No.7 (Carried to Summary)</t>
  </si>
  <si>
    <t>BILL NO 8 FINISHES</t>
  </si>
  <si>
    <t>All works must be according to specification and engineer instructions. Rates shall include :  
1-Supply of all needed materials, including galvanized angles for the corners  as well as the use of   galvanized wire mesh  between concrete 
2-Preparation works by covering all conduits of electricity, water supplies ,between existing walls and slabs … etc,  with  a galvanized wire mesh at least 20cm width  coated by mortar (1:1) cement : sand and the work  includes removal of  wires and  nails and cleaning of surfaces to be ready for plastering .This should be done prior to commencement of plastering and after obtaining a written approval from the supervision engineer.
3-Contractor shall take into consideration that all – direct and indirect works and expenses required for the completion of the coming items are included in the unit price.4-Curing with water for at least three days for each coat.
5-Price of plastering shall include all required materials and works, mixing, scaffolds, cleaning the site, required equipment and workmanship to complete the work according to specifications and directions of the engineer                                                                        
6- Price of tiling works shall include supply of all materials, mixing the cement paste, cutting the tiles to the required shapes and dimensions, cleaning the site ,required equipment &amp; workmanship to complete the work according to specifications and directions of the engineer.</t>
  </si>
  <si>
    <t>Floors</t>
  </si>
  <si>
    <t>Walls</t>
  </si>
  <si>
    <t>CEILING</t>
  </si>
  <si>
    <t>SM</t>
  </si>
  <si>
    <t>Nos.</t>
  </si>
  <si>
    <t>Total Bill No.8 (Carried to Summary)</t>
  </si>
  <si>
    <t>BILL NO 9 PAINTING AND DECORATIONS</t>
  </si>
  <si>
    <t xml:space="preserve">Rates include: 1- Any painting materials must have a valid certificate confirming that the paint materials meet with Kenya Beaurea  (KeBs) stranded and specification , tested by approved local laboratory and have the final approved from the supervisor engineer.
2- The surface must be dry and clean before painting.                            
3- All painting works should provide the required coverage.
4- All paint works must be according to specifications , drawings and supervisor engineer instructions. 
5- Contractor shall take into consideration that all – direct and indirect works and expenses required for the completion of the coming items are included in the unit price. 
6- Smoothen surfaces of existing plastering before the  Commencement paint using sand paper.     
7- Price of painting shall include supply of all materials, cleaning the site, required equipment and workmanship to complete the work according to specifications and directions of the engineer.  </t>
  </si>
  <si>
    <t xml:space="preserve">Prepare and apply three coats Ruff 'N' safi exterior long lasting first grade plastic emulsion paint as"crown" or any other equal and approved paint to Rendered surfaces  </t>
  </si>
  <si>
    <t>Sm</t>
  </si>
  <si>
    <t>Supply, prepare and apply 3 coats smooth velvet emulsion paint as "crown" or any other equal and approved paint to Plastered walls</t>
  </si>
  <si>
    <t>Prepare and apply one undercoat and two finishing coats plastic emulsion paint'Crown Premium Grade brand' to Ceiling general surfaces including surfaces of cornice.</t>
  </si>
  <si>
    <t>Total Bill No.9 (Carried to Summary)</t>
  </si>
  <si>
    <t>BILL NO 10 ELECTRICAL WORKS</t>
  </si>
  <si>
    <t>All works to 3- phase specifications distribution</t>
  </si>
  <si>
    <t xml:space="preserve">Supply and fix the following:- </t>
  </si>
  <si>
    <t>No</t>
  </si>
  <si>
    <t>L. M</t>
  </si>
  <si>
    <t>Air conditioning units</t>
  </si>
  <si>
    <t>Supply, fix and commission air conditioning units of Sumsung, Daikin, LG or equivalent and approved split air conditioning units.</t>
  </si>
  <si>
    <t>Unit of 12000 BTUs per hour, with EER 2-3, Cooling capacity 2,700-3000W low noise level and UTR Compressor, minimum warranty 5 years plus as described and shown on drawings. Include required accessories and fittings, mounting should be at least 600mm off the ground.</t>
  </si>
  <si>
    <t>Blanked power outlet points for Air Conditioning  units comprising single boxes wired in 3 x 2.5mm sq SC-PVC-Cu cables including wiring for both outdoor &amp; indoor units</t>
  </si>
  <si>
    <t>NB: All external cables should be East African Cables</t>
  </si>
  <si>
    <t>Total Bill No.10 (Carried to Summary)</t>
  </si>
  <si>
    <t>BILL NO 11 PLUMBING AND SANITATION.</t>
  </si>
  <si>
    <t>No.</t>
  </si>
  <si>
    <t>150x150mm semi recessed bathroom wall mounted soap dish.</t>
  </si>
  <si>
    <t>LM</t>
  </si>
  <si>
    <t>Total Bill No.11 (Plumbingworks)</t>
  </si>
  <si>
    <t>Totals carried forward to collection summary page</t>
  </si>
  <si>
    <t>TOTALS CARRIED FORWARD TO COLLECTION SUMMARY PAGE</t>
  </si>
  <si>
    <t>COLLECTION SUMMARY PAGE</t>
  </si>
  <si>
    <t>Carefully demolision of existing accomodation facility and salvage of materials as per direction by UNHCR Engineer. Provision here includes dumping waste materials agreed on on approved site by the local authority.</t>
  </si>
  <si>
    <t xml:space="preserve">Clear the site to remove trees and top soil to an average depth of 200mm. The work includes mobilization, site clearing the scrubs, removal any tree and roots. </t>
  </si>
  <si>
    <t>Supply all materials and cast 50mm concrete for blinding concrete ratio 1:4:8 for column bases and strip footing</t>
  </si>
  <si>
    <t>Return fill in and ram excavated material around foundations as directed by Engineer on site if the material is approved otherwise source for approved material to use to backfill the trenches after construction of the substructure walling</t>
  </si>
  <si>
    <t>Cart-away surplus excavated materials to approved local authority dumping site or where directed by Engineer in case of re-use</t>
  </si>
  <si>
    <t>Provisional prime sum to allow for keeping excavations free from undergroung, or storm water</t>
  </si>
  <si>
    <t>200mm thick natural local Turkana stone for substructure walling in cement sand mortar 1:3 with and including hoop-iron after every 2nd alternate course.</t>
  </si>
  <si>
    <t>Apply termidator or any other equal and approved anti-termite treatment applied as per manufactures specifications with 10 years warranty</t>
  </si>
  <si>
    <t>1000mm gauge polythene damp proof membrane with 150mm (Min) end and side laps</t>
  </si>
  <si>
    <t>Supply all materials and cast ring lintel of 200mm width and depth of 300mm</t>
  </si>
  <si>
    <t>200mm thick natural machine dressed coloured local Turkana stone for walling  in cement  mortar 1:4 with and including hoop-iron after every 2nd alternate course</t>
  </si>
  <si>
    <t>Balistic doors</t>
  </si>
  <si>
    <t>All works must be according to drawings, specification and engineer instructions.Rates shall include:-                                                             
1- Submitting  samples for steel section for approval of material, accessories, color and fixation  method                                                  
2- Steel frames should be filled with fine aggregate mortar concrete, for fixation. Note that your rates should be inclusive of frames and all ironmongery                       
3- Hardware, ironmongery and accessories should be approved before supply the materials    
4-All required  tests for painting materials.</t>
  </si>
  <si>
    <t>Excavate starting from stripped level a 600mm wide foundation trench and column base of 500x500mm to an average depth of 1500mm (1.5m) in normal soil to be approved by site Engineer</t>
  </si>
  <si>
    <t>Supply all materials and cast 200mmx200mm columns bases each 300mm thick and up to ground slab level (foundation column height 1.5m) according to structural drawings upon approval by Site Engineer</t>
  </si>
  <si>
    <t>Assorted reinforcement bars as T12 and T8 for for beam reinforcement</t>
  </si>
  <si>
    <t>Assorted reinforcement bars as T16 and T8 for column reinforcement</t>
  </si>
  <si>
    <t>Hardwood, screen and flush doors</t>
  </si>
  <si>
    <t>Ditto for 450x600mm window for WC section</t>
  </si>
  <si>
    <t>Balistic window</t>
  </si>
  <si>
    <t xml:space="preserve">Supply and fix versatile roofing sheets dark green in colour and rough texture (matt) each gauge 28 sheets properly fixed on the roofing purlins. </t>
  </si>
  <si>
    <t>The contractor is reminded to include in his pricing, the cost of supply, cutting waste and erecting. Light gauge steel to be used for roof truss members and purlins. All steel trusses to be approved before installation</t>
  </si>
  <si>
    <t>The following in framed structural steelwork : complete with and including all welded and bolted connections, angle cleats, plates, drilling, bolts and all necessary accessories including embedding to concrete and masonry walling : delivery to site and erection with and including one shop coat red oxide zinc chromate or similar approved : hoisting and fixing in position.</t>
  </si>
  <si>
    <t>Curtain Rods</t>
  </si>
  <si>
    <t>Ditto but 1.5m long rods</t>
  </si>
  <si>
    <t>Supply and fix 50x50mm sawn cypress for bradering</t>
  </si>
  <si>
    <t>Fix 800mm x 800mm trap door with 100mm x 50mm trim joists between joists and all round ceiling. The trap door to be fixed inside the toilet ceiling</t>
  </si>
  <si>
    <t>Ditto for 1200x1200mm window overal size.</t>
  </si>
  <si>
    <t>Item</t>
  </si>
  <si>
    <t>Supply and fix 200x300mm SAJ ceramic tiles for walls of WC and kitchen section. Properly fix the tiles to ensure they are grouted to a height of 1.5m.</t>
  </si>
  <si>
    <t>Supply and fix mazeras cladding for the columns</t>
  </si>
  <si>
    <t>sqm</t>
  </si>
  <si>
    <t>Supply and fix 12x100mm celotex cornice for ceiling all round</t>
  </si>
  <si>
    <t xml:space="preserve">Supply and fix kitchen worktop made of masonry walling and top finishes with  400x400mm granito mosaic tiles </t>
  </si>
  <si>
    <t>Supply and fix kitchen shelves made of MDF boards partitioned and mounted on walls as directed by the Engineer. Cost to include handles and hinges</t>
  </si>
  <si>
    <t>Lm</t>
  </si>
  <si>
    <t>Supply and fix kitchen base cabinets 720mm high and depth of 3000mm with varrying lengths for the kitchen. Rate to include handles and hinges.</t>
  </si>
  <si>
    <t>Supply and fix gauge 28 versatile ridge caps prepainted to match colour of sheet coverings (dark green matt)</t>
  </si>
  <si>
    <t>Supply and fix aluminium curtain 2.5m long for windows using 35mm diameter curtain rod</t>
  </si>
  <si>
    <t>Supply and fix gypsum boards of 9mm thickness ceiling on 600x600 timber bradering of 75x50mm measured separately</t>
  </si>
  <si>
    <t>12mm thick cement sand plaster (1:4) on internal walls, external beams and gable sections of the external wall</t>
  </si>
  <si>
    <t>Supply all materials and screed 12mm thick cement sand plaster (1:4) to columns</t>
  </si>
  <si>
    <t>Supply all materials and key to all other masonry works including application of black shiny exterior paint on the keyed horizintal surfaces</t>
  </si>
  <si>
    <t>Cast in situ 900mm high 100mm thick reiforced concrete mix 1:2:4 slab reinforced with BRC mesh and finished with  granito tiles measured separately for the kitchen.</t>
  </si>
  <si>
    <t>110mm diameter PVC pressure pipes to channel waste to existing sewer line</t>
  </si>
  <si>
    <t>Allow provisional prime sum for testing and commissioning before handing over</t>
  </si>
  <si>
    <t xml:space="preserve">Supply and fix one layer B.R.C ref. No. A142 fabric reinforcement with 150mm end laps tying wire and spacer blocks weighing 2.22kg/sm (measured nett, allow for laps). </t>
  </si>
  <si>
    <t>Supply and fix grade beam, column base, foundation column and strip steel reinforcement round bars to B.s 4449 including all cutting to size, binding wire and spacer blocks in strip to be placed according to the structural drawings provided or as advised by Structural Site Engineer. The reinforcement bars for strip to be 3T12 and T8 spaced at 200mm c/c while the grade beam to have rings of T8 spaced at 200mm c/c with main reinforcement bars as 4T12. The strip steel comes first then grade beam just before the ground slab. The columns to have rings of T8 spaced at 200mm c/c while main reinforcement be 4T16.</t>
  </si>
  <si>
    <t>Supply and fix formwork for sides of stub columns, grade beam, strip footing formworks and edges of base columns</t>
  </si>
  <si>
    <t>Supply and fix 200mm wide damp proof course under all walls.</t>
  </si>
  <si>
    <t>Screened panelled door made with heavy gauge mesh and mosquito gauze as D3 with size as 900x2100 on 100x50mmx3mm RHS frame, 3No. Of 100mm heavy duty pin brass butt,  3 lever mortice union lock, rubber door stopper, 25x25mm timber beading and archtrave and apply paint before fixing</t>
  </si>
  <si>
    <t>50mm thick solid ordinary flush doors (D4) of 900x2100mm inclusive of frame comprising of 100x50mmx3mm RHS frame, 3No. Of 100mm heavy duty brass but hinges,  3 thumb lock, rubber door stopper, 25x25mm timber beading and archtrave, fanlight transom with glazing on top of door to lintel level with frames, door rubber stopper and apply paint before fixing. Ensure thedoor is not wet to avoid any shrinkage in future.</t>
  </si>
  <si>
    <t>Provide and fix purpose made steel balistic sliding window 100mm x 50mm x 5mm rectangular section frame with two chequered 6mm thick plate on both sides. The window should be complete with 75mm x 75mm x6mm steal angle section anchored into CMU with M12 x 100mm HILTI expansion bolts spaced at 500mm centres on both sides, steel brackets fabricated from 6mm thick mild steel sheet welded onto steel angle section,  high load hinges with 6mm thick bushes impregnated with lubricant welded onto window leaf &amp; steel angle section, M12mm x 100mm long expansion bolts as ' HILTI' brand spaced as 250mm centres, handles fabricated from 25mm diameter soild steel welded and grinded smoth and one coat red oxide primer.  the windows sizes are 900mm wide x 900mm.</t>
  </si>
  <si>
    <t>Supply and fix Kitchen faucet wallmount, half inch</t>
  </si>
  <si>
    <t>Supply and fix Spring connector, 4 inch diameter</t>
  </si>
  <si>
    <t>Pcs</t>
  </si>
  <si>
    <t>Supply and fix 4 inches PVC Inspection tee</t>
  </si>
  <si>
    <t>Ditto 4 inches PVC inspection bend</t>
  </si>
  <si>
    <t>Supply and fix 4 inches PVC Vent cap</t>
  </si>
  <si>
    <t xml:space="preserve">Supply and fix 3/4 inches PPR Tee </t>
  </si>
  <si>
    <t>Supply and fix 3/4 inches PPR Elbow</t>
  </si>
  <si>
    <t>Supply and fix 3/4 inches PPR female adapters</t>
  </si>
  <si>
    <t>Supply and fix 3/4 inches PPR male adapters</t>
  </si>
  <si>
    <t>Supply and fix 3/4 to 1/2 inches PPR reducing male adapter</t>
  </si>
  <si>
    <t>Supply and fix flex pipe for handwash basin</t>
  </si>
  <si>
    <t>Supply and fix 3/4 to 1/2 inches PPR reducing sockets</t>
  </si>
  <si>
    <t>3/4 and 1/2 inches PPR pipes and fittings from the main pipe to supply points at the ceramic hand wash basin, shower including taps, bends, valves and shower heads and cistern</t>
  </si>
  <si>
    <t>Supply and fix 4 inches gulley trap</t>
  </si>
  <si>
    <t>Supply and fix four way floor trap</t>
  </si>
  <si>
    <t>Supply and fix 1/2 inches bottle trap</t>
  </si>
  <si>
    <t>Supply and fix single bowl single drain made from industrial grade 304 stainless steel 1.6mm thick Kitchen sink</t>
  </si>
  <si>
    <t xml:space="preserve">150x150mm white vitreous china  toilet roll (Roca Dobla or approved equivalent)  .            </t>
  </si>
  <si>
    <t>Supply and 1/2 inches gate valves for all units</t>
  </si>
  <si>
    <t>Provision for Manholes in girth size 600x1000mm by average 750mm deep ( to be determined on site), 200mm wide walling plastered iternally and exposed externals, heavvy duty manhole covers and grouting for drainage gradient as per Eng. details.</t>
  </si>
  <si>
    <t>Complete mild Steel Door (D2) - 900 x 2100mm high overal size inclusive of framing steel casement door comprising 100 x 50 x 3 mm RHS frame  all round; 2 No. 50 x 50 x 3mm middle and bottom rail  infilled with 16 x 16mm mild steel bars spaced at 100mm centers vertically and  fixed into wall or concrete with staple, 6No. tower bolts, 3 No. of 100mm heavy duty pin hinges , door rubber stopper and apply paint before fixing</t>
  </si>
  <si>
    <t>50mm thick semi-solid mahogany veneered both sides (D1) of 900x2100mm inclusive of frame comprising of 100x50mmx3mm RHS frame, 3No. Of 110mm heavy duty brass but hinges, 3 lever mortice union lock, rubber door stopper, 25x25mm timber beading and archtrave, fanlight transom with glazing on top of door to lintel level with frames, door rubber stopper and apply paint before fixing. Ensure the hardwood door is not wet at the time of fixing to avoid future shrinkage and repairs</t>
  </si>
  <si>
    <t>Supply and fix valleys with valley cover on all valley sections</t>
  </si>
  <si>
    <t>Supply and fix  aluminium sliding windows (measuring 2000 x 1200mm inclusive frame), 5mm infilled tinted window glass complete with UV protective film, high quality lever fasteners, sliding insect screen (coffee tray and heavy duty P.V.C mesh on aluminium frame) with rubber backing, window cills, iron mongery and externally pointed. The auminium frame MUST be made of heavy gauge aluminium sections of 100x50mm</t>
  </si>
  <si>
    <t>TOTAL FOR CONSTRUCTION OF ONE GUEST WING OF ACCOMODATION FACILITY</t>
  </si>
  <si>
    <t>CONSTRUCTION OF GUEST ACCOMODATION BLOCK IN KAKUMA UNHCR SUB-OFFICE COMPOUND,
TURKANA COUNTY</t>
  </si>
  <si>
    <t>BILL OF QUANTITY FOR CONSTRUCTION OF  GUEST ACCOMODATION BLOCK IN KAKUMA UNHCR SUB-OFFICE COMPOUND
TURKANA COUNTY</t>
  </si>
  <si>
    <t>Provision for electrical earthing system. Allow for all electrical lighting points complete with wiring and conduits, switches and all buider's works in connection therewith (electrial wiring should not be visible and cable from power source should be laid at 450mm deep below ground). This item includes linking of looping box and distributions with three phase cable of 10mm sq. approved East African Cables.</t>
  </si>
  <si>
    <t>iv) PVC insulated cables 2.5mm²</t>
  </si>
  <si>
    <t>v) PVC insulated cables 1.5mm²</t>
  </si>
  <si>
    <t>vi) PVC insulated cables 4.0mm²</t>
  </si>
  <si>
    <t>vii) PVC insulated conduits 3/4"</t>
  </si>
  <si>
    <t>viii) Cut -out fuse 3 phase, single</t>
  </si>
  <si>
    <t>ix) Cut -out fuse 3 phase, double</t>
  </si>
  <si>
    <t>xi) Circuit breaker MCCB 200 Ohms</t>
  </si>
  <si>
    <t>xiii) Supply and fix heavy gauge looping box with vents</t>
  </si>
  <si>
    <t>xv) Provisional sum to supply and fix internet/TV cables and socket points for the entire building with each room having 2 pots for Ethernet cables</t>
  </si>
  <si>
    <t>xvi) Properly fix 4 AC drainage holes on the walls for the entire facility</t>
  </si>
  <si>
    <t>xvii) Supply and fix 16mm sq. 4 core armoured copper cable for powering the block from the nearest power point as directed by the UNHCR Electrician</t>
  </si>
  <si>
    <t>xviii) Ditto for 25mm sq. 4 core armoured copper cable</t>
  </si>
  <si>
    <t>(i) 13A twin USB sockets outlets with internal cabling included</t>
  </si>
  <si>
    <t xml:space="preserve">(ii)  Switches (two gang two way ) with internal cabling included </t>
  </si>
  <si>
    <t>(iii) 15W energy saving bulbs on porch ceiling and inside the house with internal cabling included</t>
  </si>
  <si>
    <t>x) Circuit breaker 20A (tronic, hager, havells or equivalent)</t>
  </si>
  <si>
    <t>Cooker control socket</t>
  </si>
  <si>
    <t>xii) Distributor board 4 - Way (3 phase M-a) including a looping box,  and 4 way 100A isolator</t>
  </si>
  <si>
    <t>xiv) Supply and fix bathroom lights over each mirror with internal cabling included</t>
  </si>
  <si>
    <t>Supply and prefabricated light steel gauge (LGS) of approved sections and profiles designed from approved manufacturers such as MRM, Zenith Steel or any other to fix, wall plate, rafters, tie beams, king post, struts and ties  and all other roof members. Trusses are pre-cut, pre-punched &amp; un-assembled truss steel profile is 89mm x 40mm x 0.75mm thick while Alu-Zinc coated steel battens of profile 40mm x 40mm x 0.5mm thick. Cost to include wall plates, main connectors, anchors, secondary connectors &amp; steel framing screws</t>
  </si>
  <si>
    <t>25mm thick Cement: Sand (1:3) floor screed and tilled (including 100mm skirting) with non-slip 330x330mm SAJ or equivalent approved floor tiles 7.4mm thick or an equivalent approved. The tiles should be properly grouted and 32mmx3mm thick aluminium edge and corner strips inclusive in the rates.</t>
  </si>
  <si>
    <t>Supply and fix screened veranda railing with timber, mosquito gauze and  insect screen (coffee tray and heavy duty P.V.C mesh on wooden frame) to the height of 2.5m or less as advised by the Engineer</t>
  </si>
  <si>
    <t>White coloured ceramic twyfords or approved equivalent approved classic English type w.c suite' comprising of a 9 litre ceramic "one press touch flushing" cistern, flush pipe, "S" trap and seating pan and cover. This should be a close coupled toilet soft close seat.</t>
  </si>
  <si>
    <t>Supply and fix a set of Hand Dryer- HD8839, wall mirror- M3207, Basin Mixer- CE301 and Towel Ring- TM26</t>
  </si>
  <si>
    <t>Set</t>
  </si>
  <si>
    <t>Supply and fix a set of concelead shower head ideal for salty water, half inch and a hand shower</t>
  </si>
  <si>
    <t xml:space="preserve">Supply and fix Counter Top Basin- CT7562 and Long Push Tap- PVT101 </t>
  </si>
  <si>
    <t>BILL OF QUANTITY FOR CONSTRUCTION OF  STAFF ACCOMODATION UNIT (2 BLOCKS) IN KAKUMA UNHCR SUB-OFFICE COMPOUND TURKANA COUNTY</t>
  </si>
  <si>
    <t>Complete mild Steel Door (D1) - 900 x 2100mm high overal size inclusive of framing steel casement door comprising 100 x 50 x 3 mm RHS frame  all round; 2 No. 50 x 50 x 3mm middle and bottom rail  infilled with 16 x 16mm mild steel bars spaced at 100mm centers vertically and  fixed into wall or concrete with staple, 6No. tower bolts, 3 No. of 100mm heavy duty pin hinges , door rubber stopper and apply paint before fixing</t>
  </si>
  <si>
    <t>50mm thick semi-solid mahogany veneered both sides (D2) of 900x2100mm inclusive of frame comprising of 100x50mmx3mm RHS frame, 3No. Of 110mm heavy duty brass but hinges, 3 lever mortice union lock, rubber door stopper, 25x25mm timber beading and archtrave, fanlight transom with glazing on top of door to lintel level with frames, door rubber stopper and apply paint before fixing. Ensure the hardwood door is not wet at the time of fixing to avoid future shrinkage and repairs</t>
  </si>
  <si>
    <t>Supply and fix aluminium sliding windows (measuring 2000 x 1200mm inclusive frame), 5mm infilled tinted window glass complete with UV protective film, high quality lever fasteners, sliding insect screen (coffee tray and heavy duty P.V.C mesh on aluminium frame) with rubber backing, window cills, iron mongery and externally pointed. The auminium frame MUST be made of heavy gauge aluminium sections of 100x50mm</t>
  </si>
  <si>
    <t>TOTAL FOR CONSTRUCTION OF ONE BLOCKS OF ACCOMODATION FACILITY</t>
  </si>
  <si>
    <t>SUMMARY</t>
  </si>
  <si>
    <t>Grand Total</t>
  </si>
  <si>
    <t>AMOUNT (KES)</t>
  </si>
  <si>
    <t>Lumpsum</t>
  </si>
  <si>
    <t>Sub Grand Total</t>
  </si>
  <si>
    <t>Add provisional sum of 5% of the Sub Total for contigencies to be expended only with the express approval of the Engineer</t>
  </si>
  <si>
    <t>CONSTRUCTION OF STAFF ACCOMODATION UNIT (1 BLOCK) IN KAKUMA UNHCR SUB-OFFICE COMPOUND,
TURKANA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</si>
</sst>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24" x14ac:knownFonts="1">
    <font>
      <sz val="11"/>
      <color theme="1"/>
      <name val="Calibri"/>
      <family val="2"/>
      <scheme val="minor"/>
    </font>
    <font>
      <sz val="11"/>
      <color theme="1"/>
      <name val="Calibri"/>
      <family val="2"/>
      <scheme val="minor"/>
    </font>
    <font>
      <sz val="10"/>
      <name val="Arial"/>
      <family val="2"/>
    </font>
    <font>
      <b/>
      <sz val="14"/>
      <color rgb="FF000000"/>
      <name val="Times New Roman"/>
      <family val="1"/>
    </font>
    <font>
      <sz val="11"/>
      <color rgb="FF000000"/>
      <name val="Times New Roman"/>
      <family val="1"/>
    </font>
    <font>
      <u/>
      <sz val="11"/>
      <color rgb="FF000000"/>
      <name val="Times New Roman"/>
      <family val="1"/>
    </font>
    <font>
      <b/>
      <sz val="11"/>
      <name val="Times New Roman"/>
      <family val="1"/>
    </font>
    <font>
      <sz val="11"/>
      <name val="Times New Roman"/>
      <family val="1"/>
    </font>
    <font>
      <i/>
      <sz val="10"/>
      <color rgb="FF000000"/>
      <name val="Times New Roman"/>
      <family val="1"/>
    </font>
    <font>
      <sz val="12"/>
      <name val="Times New Roman"/>
      <family val="1"/>
    </font>
    <font>
      <b/>
      <sz val="11"/>
      <color rgb="FF000000"/>
      <name val="Times New Roman"/>
      <family val="1"/>
    </font>
    <font>
      <i/>
      <sz val="11"/>
      <color rgb="FF000000"/>
      <name val="Times New Roman"/>
      <family val="1"/>
    </font>
    <font>
      <b/>
      <i/>
      <sz val="11"/>
      <name val="Times New Roman"/>
      <family val="1"/>
    </font>
    <font>
      <i/>
      <u/>
      <sz val="11"/>
      <name val="Times New Roman"/>
      <family val="1"/>
    </font>
    <font>
      <b/>
      <i/>
      <u/>
      <sz val="11"/>
      <name val="Times New Roman"/>
      <family val="1"/>
    </font>
    <font>
      <b/>
      <u/>
      <sz val="11"/>
      <name val="Times New Roman"/>
      <family val="1"/>
    </font>
    <font>
      <b/>
      <u/>
      <sz val="12"/>
      <color theme="1"/>
      <name val="Times New Roman"/>
      <family val="1"/>
    </font>
    <font>
      <b/>
      <sz val="12"/>
      <color theme="1"/>
      <name val="Times New Roman"/>
      <family val="1"/>
    </font>
    <font>
      <sz val="12"/>
      <color theme="1"/>
      <name val="Times New Roman"/>
      <family val="1"/>
    </font>
    <font>
      <u/>
      <sz val="11"/>
      <name val="Times New Roman"/>
      <family val="1"/>
    </font>
    <font>
      <sz val="10"/>
      <name val="Times New Roman"/>
      <family val="1"/>
    </font>
    <font>
      <b/>
      <sz val="12"/>
      <name val="Times New Roman"/>
      <family val="1"/>
    </font>
    <font>
      <sz val="11"/>
      <color theme="1"/>
      <name val="Times New Roman"/>
      <family val="1"/>
    </font>
    <font>
      <sz val="14"/>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0" fontId="2" fillId="0" borderId="0"/>
    <xf numFmtId="43" fontId="2" fillId="0" borderId="0" applyFont="0" applyFill="0" applyBorder="0" applyAlignment="0" applyProtection="0"/>
    <xf numFmtId="164" fontId="1" fillId="0" borderId="0" applyFont="0" applyFill="0" applyBorder="0" applyAlignment="0" applyProtection="0"/>
  </cellStyleXfs>
  <cellXfs count="116">
    <xf numFmtId="0" fontId="0" fillId="0" borderId="0" xfId="0"/>
    <xf numFmtId="0" fontId="7" fillId="0" borderId="1" xfId="2" applyFont="1" applyBorder="1" applyAlignment="1">
      <alignment horizontal="center" vertical="center"/>
    </xf>
    <xf numFmtId="0" fontId="7" fillId="0" borderId="1" xfId="2" applyFont="1" applyBorder="1" applyAlignment="1">
      <alignment vertical="top" wrapText="1"/>
    </xf>
    <xf numFmtId="0" fontId="7" fillId="2" borderId="1" xfId="2" applyFont="1" applyFill="1" applyBorder="1" applyAlignment="1">
      <alignment horizontal="center" vertical="center"/>
    </xf>
    <xf numFmtId="4" fontId="7" fillId="2" borderId="1" xfId="2" applyNumberFormat="1" applyFont="1" applyFill="1" applyBorder="1" applyAlignment="1">
      <alignment horizontal="center" vertical="center"/>
    </xf>
    <xf numFmtId="164" fontId="7" fillId="2" borderId="1" xfId="3" applyFont="1" applyFill="1" applyBorder="1" applyAlignment="1">
      <alignment horizontal="center" vertical="center"/>
    </xf>
    <xf numFmtId="164" fontId="7" fillId="0" borderId="1" xfId="3" applyFont="1" applyBorder="1" applyAlignment="1">
      <alignment horizontal="center" vertical="center"/>
    </xf>
    <xf numFmtId="0" fontId="6" fillId="0" borderId="1" xfId="2" applyFont="1" applyBorder="1" applyAlignment="1">
      <alignment vertical="top" wrapText="1"/>
    </xf>
    <xf numFmtId="164" fontId="7" fillId="0" borderId="1" xfId="3" applyFont="1" applyFill="1" applyBorder="1" applyAlignment="1">
      <alignment horizontal="center" vertical="center"/>
    </xf>
    <xf numFmtId="0" fontId="6" fillId="0" borderId="1" xfId="2" applyFont="1" applyBorder="1" applyAlignment="1">
      <alignment horizontal="center" vertical="center"/>
    </xf>
    <xf numFmtId="0" fontId="6" fillId="0" borderId="1" xfId="2" applyFont="1" applyBorder="1" applyAlignment="1">
      <alignment vertical="center"/>
    </xf>
    <xf numFmtId="4" fontId="6" fillId="0" borderId="1" xfId="2" applyNumberFormat="1" applyFont="1" applyBorder="1" applyAlignment="1">
      <alignment horizontal="center" vertical="center"/>
    </xf>
    <xf numFmtId="164" fontId="6" fillId="0" borderId="1" xfId="3" applyFont="1" applyFill="1" applyBorder="1" applyAlignment="1">
      <alignment horizontal="center" vertical="center"/>
    </xf>
    <xf numFmtId="0" fontId="7" fillId="0" borderId="1" xfId="2" applyFont="1" applyBorder="1" applyAlignment="1">
      <alignment wrapText="1"/>
    </xf>
    <xf numFmtId="4" fontId="7" fillId="0" borderId="1" xfId="2" applyNumberFormat="1" applyFont="1" applyBorder="1" applyAlignment="1">
      <alignment horizontal="center" vertical="center"/>
    </xf>
    <xf numFmtId="2" fontId="9" fillId="0" borderId="1" xfId="0" applyNumberFormat="1" applyFont="1" applyBorder="1" applyAlignment="1">
      <alignment horizontal="center" vertical="center"/>
    </xf>
    <xf numFmtId="4" fontId="7" fillId="0" borderId="1" xfId="2" applyNumberFormat="1" applyFont="1" applyBorder="1" applyAlignment="1">
      <alignment vertical="center"/>
    </xf>
    <xf numFmtId="164" fontId="7" fillId="0" borderId="1" xfId="3" applyFont="1" applyFill="1" applyBorder="1" applyAlignment="1">
      <alignment vertical="center"/>
    </xf>
    <xf numFmtId="164" fontId="7" fillId="0" borderId="1" xfId="4" applyFont="1" applyBorder="1" applyAlignment="1">
      <alignment horizontal="center" vertical="center"/>
    </xf>
    <xf numFmtId="0" fontId="7" fillId="0" borderId="1" xfId="2" applyFont="1" applyBorder="1" applyAlignment="1">
      <alignment vertical="center" wrapText="1"/>
    </xf>
    <xf numFmtId="0" fontId="7" fillId="0" borderId="1" xfId="2" applyFont="1" applyBorder="1" applyAlignment="1">
      <alignment vertical="center"/>
    </xf>
    <xf numFmtId="0" fontId="12" fillId="0" borderId="1" xfId="2" applyFont="1" applyBorder="1" applyAlignment="1">
      <alignment vertical="center"/>
    </xf>
    <xf numFmtId="164" fontId="7" fillId="0" borderId="1" xfId="3" applyFont="1" applyBorder="1" applyAlignment="1">
      <alignment vertical="center"/>
    </xf>
    <xf numFmtId="0" fontId="13" fillId="0" borderId="1" xfId="2" applyFont="1" applyBorder="1" applyAlignment="1">
      <alignment horizontal="left" vertical="center"/>
    </xf>
    <xf numFmtId="4" fontId="6" fillId="0" borderId="1" xfId="2" applyNumberFormat="1" applyFont="1" applyBorder="1" applyAlignment="1">
      <alignment vertical="center"/>
    </xf>
    <xf numFmtId="164" fontId="6" fillId="0" borderId="1" xfId="3" applyFont="1" applyBorder="1" applyAlignment="1">
      <alignment horizontal="center" vertical="center"/>
    </xf>
    <xf numFmtId="0" fontId="7" fillId="0" borderId="1" xfId="2" applyFont="1" applyBorder="1" applyAlignment="1">
      <alignment horizontal="left" vertical="center"/>
    </xf>
    <xf numFmtId="0" fontId="7" fillId="0" borderId="1" xfId="2" applyFont="1" applyBorder="1" applyAlignment="1">
      <alignment horizontal="left" vertical="center" wrapText="1"/>
    </xf>
    <xf numFmtId="0" fontId="7" fillId="2" borderId="1" xfId="2" applyFont="1" applyFill="1" applyBorder="1" applyAlignment="1">
      <alignment horizontal="left" vertical="center" wrapText="1"/>
    </xf>
    <xf numFmtId="164" fontId="7" fillId="2" borderId="1" xfId="4" applyFont="1" applyFill="1" applyBorder="1" applyAlignment="1">
      <alignment horizontal="center" vertical="center"/>
    </xf>
    <xf numFmtId="2" fontId="7" fillId="0" borderId="1" xfId="2" applyNumberFormat="1" applyFont="1" applyBorder="1" applyAlignment="1">
      <alignment horizontal="center" vertical="center"/>
    </xf>
    <xf numFmtId="0" fontId="12" fillId="0" borderId="1" xfId="2" applyFont="1" applyBorder="1" applyAlignment="1">
      <alignment vertical="center" wrapText="1"/>
    </xf>
    <xf numFmtId="2" fontId="7" fillId="0" borderId="1" xfId="2" applyNumberFormat="1" applyFont="1" applyBorder="1" applyAlignment="1">
      <alignment horizontal="center"/>
    </xf>
    <xf numFmtId="0" fontId="7" fillId="0" borderId="1" xfId="2" applyFont="1" applyBorder="1" applyAlignment="1">
      <alignment horizontal="center"/>
    </xf>
    <xf numFmtId="0" fontId="7" fillId="0" borderId="1" xfId="2" applyFont="1" applyBorder="1" applyAlignment="1"/>
    <xf numFmtId="0" fontId="7" fillId="0" borderId="1" xfId="2" quotePrefix="1" applyFont="1" applyBorder="1" applyAlignment="1">
      <alignment vertical="center" wrapText="1"/>
    </xf>
    <xf numFmtId="0" fontId="13" fillId="0" borderId="1" xfId="2" applyFont="1" applyBorder="1" applyAlignment="1">
      <alignment vertical="center"/>
    </xf>
    <xf numFmtId="0" fontId="14" fillId="0" borderId="1" xfId="2" applyFont="1" applyBorder="1" applyAlignment="1">
      <alignment vertical="center"/>
    </xf>
    <xf numFmtId="165" fontId="7" fillId="0" borderId="1" xfId="2" applyNumberFormat="1" applyFont="1" applyBorder="1" applyAlignment="1">
      <alignment horizontal="center"/>
    </xf>
    <xf numFmtId="4" fontId="7" fillId="0" borderId="1" xfId="2" applyNumberFormat="1" applyFont="1" applyBorder="1" applyAlignment="1"/>
    <xf numFmtId="164" fontId="7" fillId="0" borderId="1" xfId="3" applyFont="1" applyBorder="1" applyAlignment="1"/>
    <xf numFmtId="164" fontId="7" fillId="0" borderId="1" xfId="3" applyFont="1" applyBorder="1" applyAlignment="1">
      <alignment horizontal="center"/>
    </xf>
    <xf numFmtId="165" fontId="7" fillId="0" borderId="1" xfId="2" applyNumberFormat="1" applyFont="1" applyBorder="1" applyAlignment="1">
      <alignment horizontal="center" vertical="center"/>
    </xf>
    <xf numFmtId="0" fontId="7" fillId="2" borderId="1" xfId="2" applyFont="1" applyFill="1" applyBorder="1" applyAlignment="1">
      <alignment vertical="center"/>
    </xf>
    <xf numFmtId="0" fontId="15" fillId="0" borderId="1" xfId="2" applyFont="1" applyBorder="1" applyAlignment="1">
      <alignment vertical="center"/>
    </xf>
    <xf numFmtId="3" fontId="7" fillId="0" borderId="1" xfId="5" applyNumberFormat="1" applyFont="1" applyBorder="1" applyAlignment="1">
      <alignment horizontal="left" vertical="center"/>
    </xf>
    <xf numFmtId="4" fontId="7" fillId="3" borderId="1" xfId="2" applyNumberFormat="1" applyFont="1" applyFill="1" applyBorder="1" applyAlignment="1">
      <alignment horizontal="center" vertical="center"/>
    </xf>
    <xf numFmtId="0" fontId="7" fillId="0" borderId="1" xfId="5" applyFont="1" applyBorder="1" applyAlignment="1">
      <alignment horizontal="justify" vertical="top"/>
    </xf>
    <xf numFmtId="0" fontId="16" fillId="0" borderId="1" xfId="0" applyFont="1" applyBorder="1" applyAlignment="1">
      <alignment vertical="center"/>
    </xf>
    <xf numFmtId="0" fontId="17"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164" fontId="7" fillId="0" borderId="1" xfId="3" applyFont="1" applyFill="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vertical="center" wrapText="1"/>
    </xf>
    <xf numFmtId="43" fontId="7" fillId="0" borderId="1" xfId="6" applyFont="1" applyFill="1" applyBorder="1" applyAlignment="1">
      <alignment horizontal="center" vertical="center"/>
    </xf>
    <xf numFmtId="43" fontId="7" fillId="0" borderId="1" xfId="6" applyFont="1" applyBorder="1" applyAlignment="1">
      <alignment horizontal="center" vertical="center"/>
    </xf>
    <xf numFmtId="0" fontId="15" fillId="0" borderId="1" xfId="0" applyFont="1" applyBorder="1" applyAlignment="1">
      <alignment vertical="center"/>
    </xf>
    <xf numFmtId="0" fontId="7" fillId="0" borderId="1" xfId="0" applyFont="1" applyBorder="1" applyAlignment="1">
      <alignment vertical="center"/>
    </xf>
    <xf numFmtId="4" fontId="7" fillId="0" borderId="1" xfId="0" applyNumberFormat="1" applyFont="1" applyBorder="1" applyAlignment="1">
      <alignment horizontal="center" vertical="center"/>
    </xf>
    <xf numFmtId="0" fontId="22" fillId="0" borderId="1" xfId="0" applyFont="1" applyBorder="1" applyAlignment="1">
      <alignment wrapText="1"/>
    </xf>
    <xf numFmtId="0" fontId="22" fillId="0" borderId="1" xfId="0" applyFont="1" applyBorder="1"/>
    <xf numFmtId="0" fontId="9" fillId="0" borderId="1" xfId="0" applyFont="1" applyBorder="1" applyAlignment="1">
      <alignment horizontal="center" vertical="center"/>
    </xf>
    <xf numFmtId="164" fontId="9" fillId="0" borderId="1" xfId="7" applyFont="1" applyFill="1" applyBorder="1" applyAlignment="1">
      <alignment horizontal="center" vertical="center"/>
    </xf>
    <xf numFmtId="0" fontId="9" fillId="0" borderId="1" xfId="0" applyFont="1" applyBorder="1" applyAlignment="1">
      <alignment horizontal="justify" vertical="top"/>
    </xf>
    <xf numFmtId="4" fontId="9" fillId="0" borderId="1" xfId="0" applyNumberFormat="1" applyFont="1" applyBorder="1" applyAlignment="1">
      <alignment horizontal="center" vertical="center"/>
    </xf>
    <xf numFmtId="0" fontId="7" fillId="0" borderId="1" xfId="0" applyFont="1" applyBorder="1" applyAlignment="1"/>
    <xf numFmtId="164" fontId="7" fillId="0" borderId="1" xfId="7" applyFont="1" applyFill="1" applyBorder="1" applyAlignment="1">
      <alignment horizontal="center" vertical="center"/>
    </xf>
    <xf numFmtId="164" fontId="7" fillId="3" borderId="1" xfId="3" applyFont="1" applyFill="1" applyBorder="1" applyAlignment="1">
      <alignment horizontal="center" vertical="center"/>
    </xf>
    <xf numFmtId="4" fontId="7" fillId="0" borderId="1" xfId="2" applyNumberFormat="1" applyFont="1" applyBorder="1" applyAlignment="1">
      <alignment vertical="top"/>
    </xf>
    <xf numFmtId="164" fontId="7" fillId="0" borderId="1" xfId="3" applyFont="1" applyFill="1" applyBorder="1" applyAlignment="1">
      <alignment vertical="top"/>
    </xf>
    <xf numFmtId="164" fontId="6" fillId="0" borderId="1" xfId="3" applyFont="1" applyFill="1" applyBorder="1" applyAlignment="1">
      <alignment horizontal="center" vertical="top"/>
    </xf>
    <xf numFmtId="0" fontId="19" fillId="0" borderId="1" xfId="0" applyFont="1" applyBorder="1" applyAlignment="1">
      <alignment vertical="center"/>
    </xf>
    <xf numFmtId="0" fontId="20" fillId="0" borderId="1" xfId="0" applyFont="1" applyBorder="1" applyAlignment="1">
      <alignment horizontal="center" vertical="center"/>
    </xf>
    <xf numFmtId="164" fontId="7" fillId="0" borderId="1" xfId="7" applyFont="1" applyFill="1" applyBorder="1" applyAlignment="1">
      <alignment horizontal="left" vertical="center"/>
    </xf>
    <xf numFmtId="164" fontId="7" fillId="0" borderId="1" xfId="7" applyFont="1" applyBorder="1" applyAlignment="1">
      <alignment horizontal="center" vertical="center"/>
    </xf>
    <xf numFmtId="0" fontId="21" fillId="0" borderId="1" xfId="0" applyFont="1" applyBorder="1" applyAlignment="1">
      <alignment vertical="top"/>
    </xf>
    <xf numFmtId="0" fontId="21" fillId="0" borderId="1" xfId="0" applyFont="1" applyBorder="1" applyAlignment="1">
      <alignment horizontal="center" vertical="center"/>
    </xf>
    <xf numFmtId="164" fontId="21" fillId="0" borderId="1" xfId="7" applyFont="1" applyFill="1" applyBorder="1" applyAlignment="1">
      <alignment horizontal="center" vertical="center"/>
    </xf>
    <xf numFmtId="0" fontId="21" fillId="0" borderId="1" xfId="0" applyFont="1" applyBorder="1" applyAlignment="1">
      <alignment horizontal="justify" vertical="top"/>
    </xf>
    <xf numFmtId="0" fontId="0" fillId="0" borderId="1" xfId="0" applyBorder="1" applyAlignment="1">
      <alignment horizontal="center"/>
    </xf>
    <xf numFmtId="0" fontId="0" fillId="0" borderId="1" xfId="0" applyBorder="1" applyAlignment="1">
      <alignment horizontal="center" vertical="center"/>
    </xf>
    <xf numFmtId="0" fontId="9" fillId="0" borderId="1" xfId="0" applyFont="1" applyBorder="1" applyAlignment="1">
      <alignment vertical="top"/>
    </xf>
    <xf numFmtId="0" fontId="6" fillId="0" borderId="1" xfId="0" applyFont="1" applyBorder="1" applyAlignment="1">
      <alignment vertical="center"/>
    </xf>
    <xf numFmtId="0" fontId="15" fillId="0" borderId="1" xfId="0" applyFont="1" applyBorder="1" applyAlignment="1">
      <alignment horizontal="left" vertical="center"/>
    </xf>
    <xf numFmtId="164" fontId="7" fillId="0" borderId="1" xfId="1" applyFont="1" applyFill="1" applyBorder="1" applyAlignment="1">
      <alignment horizontal="center" vertical="center"/>
    </xf>
    <xf numFmtId="164" fontId="7" fillId="0" borderId="1" xfId="1" applyFont="1" applyBorder="1" applyAlignment="1">
      <alignment horizontal="center" vertical="center"/>
    </xf>
    <xf numFmtId="164" fontId="7" fillId="0" borderId="1" xfId="7" applyFont="1" applyFill="1" applyBorder="1" applyAlignment="1" applyProtection="1">
      <alignment horizontal="center" vertical="center"/>
      <protection locked="0"/>
    </xf>
    <xf numFmtId="0" fontId="6" fillId="0" borderId="1" xfId="0" applyFont="1" applyBorder="1" applyAlignment="1">
      <alignment horizontal="center" vertical="center"/>
    </xf>
    <xf numFmtId="164" fontId="6" fillId="0" borderId="1" xfId="1" applyFont="1" applyFill="1" applyBorder="1" applyAlignment="1">
      <alignment horizontal="center" vertical="center"/>
    </xf>
    <xf numFmtId="164" fontId="6" fillId="0" borderId="1" xfId="1" applyFont="1" applyBorder="1" applyAlignment="1">
      <alignment horizontal="center" vertical="center"/>
    </xf>
    <xf numFmtId="43" fontId="6" fillId="0" borderId="1" xfId="6" applyFont="1" applyFill="1" applyBorder="1" applyAlignment="1">
      <alignment horizontal="center" vertical="center"/>
    </xf>
    <xf numFmtId="0" fontId="15" fillId="0" borderId="1" xfId="0" applyFont="1" applyBorder="1" applyAlignment="1">
      <alignment horizontal="center" vertical="center"/>
    </xf>
    <xf numFmtId="0" fontId="6" fillId="0" borderId="1" xfId="0" applyFont="1" applyBorder="1" applyAlignment="1">
      <alignment horizontal="left" vertical="center"/>
    </xf>
    <xf numFmtId="2" fontId="7" fillId="0" borderId="1" xfId="0" applyNumberFormat="1" applyFont="1" applyBorder="1" applyAlignment="1">
      <alignment horizontal="center" vertical="center"/>
    </xf>
    <xf numFmtId="0" fontId="7" fillId="0" borderId="1" xfId="0" applyFont="1" applyBorder="1" applyAlignment="1">
      <alignment horizontal="left" vertical="center" wrapText="1"/>
    </xf>
    <xf numFmtId="2" fontId="20" fillId="0" borderId="1" xfId="0" applyNumberFormat="1" applyFont="1" applyBorder="1" applyAlignment="1">
      <alignment horizontal="center" vertical="center"/>
    </xf>
    <xf numFmtId="0" fontId="0" fillId="0" borderId="0" xfId="0"/>
    <xf numFmtId="0" fontId="0" fillId="0" borderId="0" xfId="0"/>
    <xf numFmtId="0" fontId="7" fillId="0" borderId="1" xfId="2" applyFont="1" applyBorder="1"/>
    <xf numFmtId="4" fontId="7" fillId="0" borderId="1" xfId="2" applyNumberFormat="1" applyFont="1" applyBorder="1"/>
    <xf numFmtId="0" fontId="7" fillId="0" borderId="1" xfId="0" applyFont="1" applyBorder="1"/>
    <xf numFmtId="0" fontId="15" fillId="0" borderId="1" xfId="0" applyFont="1" applyBorder="1"/>
    <xf numFmtId="0" fontId="20" fillId="0" borderId="1" xfId="0" applyFont="1" applyBorder="1"/>
    <xf numFmtId="0" fontId="23" fillId="0" borderId="1" xfId="2" applyFont="1" applyBorder="1" applyAlignment="1">
      <alignment horizontal="center" vertical="center"/>
    </xf>
    <xf numFmtId="0" fontId="3" fillId="0" borderId="1" xfId="2" applyFont="1" applyBorder="1" applyAlignment="1">
      <alignment horizontal="center" vertical="center"/>
    </xf>
    <xf numFmtId="0" fontId="3" fillId="0" borderId="1" xfId="2" applyFont="1" applyBorder="1" applyAlignment="1">
      <alignment horizontal="center" vertical="center" wrapText="1"/>
    </xf>
    <xf numFmtId="0" fontId="4" fillId="0" borderId="1" xfId="2" applyFont="1" applyBorder="1" applyAlignment="1">
      <alignment horizontal="left" vertical="center" wrapText="1"/>
    </xf>
    <xf numFmtId="0" fontId="6" fillId="0" borderId="1" xfId="2" applyFont="1" applyBorder="1" applyAlignment="1">
      <alignment horizontal="left" vertical="center"/>
    </xf>
    <xf numFmtId="0" fontId="8" fillId="0" borderId="1" xfId="2" applyFont="1" applyBorder="1" applyAlignment="1">
      <alignment horizontal="left" vertical="top" wrapText="1"/>
    </xf>
    <xf numFmtId="0" fontId="10" fillId="0" borderId="1" xfId="2" applyFont="1" applyBorder="1" applyAlignment="1">
      <alignment horizontal="center" vertical="center"/>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xf numFmtId="0" fontId="11" fillId="0" borderId="1" xfId="2" applyFont="1" applyBorder="1" applyAlignment="1">
      <alignment horizontal="left" vertical="top" wrapText="1"/>
    </xf>
    <xf numFmtId="0" fontId="10" fillId="0" borderId="1" xfId="2" applyFont="1" applyBorder="1" applyAlignment="1">
      <alignment horizontal="center" vertical="top"/>
    </xf>
  </cellXfs>
  <cellStyles count="8">
    <cellStyle name="Comma" xfId="1" builtinId="3"/>
    <cellStyle name="Comma 13" xfId="7" xr:uid="{77FB0287-5E1C-4CED-A9F2-DBEA05E8FB24}"/>
    <cellStyle name="Comma 2" xfId="3" xr:uid="{4B41B1E2-D817-4547-B44B-D6CD7528783A}"/>
    <cellStyle name="Comma 2 2" xfId="4" xr:uid="{1BA7EF71-738B-4C13-B756-BE35F456F661}"/>
    <cellStyle name="Comma 6" xfId="6" xr:uid="{7C534A78-54B9-4F9C-83D0-3471320A80D9}"/>
    <cellStyle name="Normal" xfId="0" builtinId="0"/>
    <cellStyle name="Normal 20" xfId="2" xr:uid="{72DC1C32-786F-489A-B87E-1C05BF1F8DA8}"/>
    <cellStyle name="Normal 3 2" xfId="5" xr:uid="{6216ABB7-53BC-4D5A-89BC-0093457CFC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CD25C-3BFC-44D3-8CA0-4DF147099744}">
  <dimension ref="A1:B7"/>
  <sheetViews>
    <sheetView workbookViewId="0">
      <selection activeCell="B5" sqref="B5"/>
    </sheetView>
  </sheetViews>
  <sheetFormatPr defaultColWidth="8.77734375" defaultRowHeight="14.4" x14ac:dyDescent="0.3"/>
  <cols>
    <col min="1" max="1" width="90.21875" style="98" customWidth="1"/>
    <col min="2" max="2" width="20.21875" style="98" customWidth="1"/>
    <col min="3" max="16384" width="8.77734375" style="98"/>
  </cols>
  <sheetData>
    <row r="1" spans="1:2" ht="34.049999999999997" customHeight="1" thickBot="1" x14ac:dyDescent="0.35">
      <c r="A1" s="105" t="s">
        <v>205</v>
      </c>
      <c r="B1" s="105"/>
    </row>
    <row r="2" spans="1:2" ht="12.45" customHeight="1" thickBot="1" x14ac:dyDescent="0.35">
      <c r="A2" s="104" t="s">
        <v>2</v>
      </c>
      <c r="B2" s="104" t="s">
        <v>207</v>
      </c>
    </row>
    <row r="3" spans="1:2" ht="15" thickBot="1" x14ac:dyDescent="0.35">
      <c r="A3" s="13" t="str">
        <f>'Guest Accomodation'!B190</f>
        <v>TOTAL FOR CONSTRUCTION OF ONE GUEST WING OF ACCOMODATION FACILITY</v>
      </c>
      <c r="B3" s="6">
        <f>'Guest Accomodation'!F190</f>
        <v>0</v>
      </c>
    </row>
    <row r="4" spans="1:2" ht="15" thickBot="1" x14ac:dyDescent="0.35">
      <c r="A4" s="13" t="str">
        <f>'Staff Accomodation'!B191</f>
        <v>TOTAL FOR CONSTRUCTION OF ONE BLOCKS OF ACCOMODATION FACILITY</v>
      </c>
      <c r="B4" s="6">
        <f>'Staff Accomodation'!F191</f>
        <v>0</v>
      </c>
    </row>
    <row r="5" spans="1:2" ht="15" thickBot="1" x14ac:dyDescent="0.35">
      <c r="A5" s="2" t="s">
        <v>209</v>
      </c>
      <c r="B5" s="25">
        <f>B3+B4</f>
        <v>0</v>
      </c>
    </row>
    <row r="6" spans="1:2" ht="28.2" thickBot="1" x14ac:dyDescent="0.35">
      <c r="A6" s="2" t="s">
        <v>210</v>
      </c>
      <c r="B6" s="25">
        <f>B5*0.05</f>
        <v>0</v>
      </c>
    </row>
    <row r="7" spans="1:2" ht="15" thickBot="1" x14ac:dyDescent="0.35">
      <c r="A7" s="2" t="s">
        <v>206</v>
      </c>
      <c r="B7" s="25">
        <f>B5+B6</f>
        <v>0</v>
      </c>
    </row>
  </sheetData>
  <mergeCells count="1">
    <mergeCell ref="A1:B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98C9-E3D5-4DCE-B4B3-FB9F499C625D}">
  <dimension ref="A1:F190"/>
  <sheetViews>
    <sheetView topLeftCell="A175" workbookViewId="0">
      <selection activeCell="E112" sqref="E112:E173"/>
    </sheetView>
  </sheetViews>
  <sheetFormatPr defaultRowHeight="14.4" x14ac:dyDescent="0.3"/>
  <cols>
    <col min="1" max="1" width="7.44140625" customWidth="1"/>
    <col min="2" max="2" width="90.21875" customWidth="1"/>
    <col min="3" max="3" width="12.44140625" customWidth="1"/>
    <col min="4" max="4" width="13.44140625" customWidth="1"/>
    <col min="5" max="5" width="14.21875" bestFit="1" customWidth="1"/>
    <col min="6" max="6" width="19.21875" bestFit="1" customWidth="1"/>
  </cols>
  <sheetData>
    <row r="1" spans="1:6" ht="34.049999999999997" customHeight="1" thickBot="1" x14ac:dyDescent="0.35">
      <c r="A1" s="106" t="s">
        <v>170</v>
      </c>
      <c r="B1" s="105"/>
      <c r="C1" s="105"/>
      <c r="D1" s="105"/>
      <c r="E1" s="105"/>
      <c r="F1" s="105"/>
    </row>
    <row r="2" spans="1:6" ht="34.049999999999997" customHeight="1" thickBot="1" x14ac:dyDescent="0.35">
      <c r="A2" s="111" t="s">
        <v>171</v>
      </c>
      <c r="B2" s="112"/>
      <c r="C2" s="112"/>
      <c r="D2" s="112"/>
      <c r="E2" s="112"/>
      <c r="F2" s="113"/>
    </row>
    <row r="3" spans="1:6" ht="57.45" customHeight="1" thickBot="1" x14ac:dyDescent="0.35">
      <c r="A3" s="107" t="s">
        <v>0</v>
      </c>
      <c r="B3" s="107"/>
      <c r="C3" s="107"/>
      <c r="D3" s="107"/>
      <c r="E3" s="107"/>
      <c r="F3" s="107"/>
    </row>
    <row r="4" spans="1:6" ht="15" thickBot="1" x14ac:dyDescent="0.35">
      <c r="A4" s="108" t="s">
        <v>1</v>
      </c>
      <c r="B4" s="108"/>
      <c r="C4" s="108"/>
      <c r="D4" s="108"/>
      <c r="E4" s="108"/>
      <c r="F4" s="8"/>
    </row>
    <row r="5" spans="1:6" ht="15" thickBot="1" x14ac:dyDescent="0.35">
      <c r="A5" s="9" t="s">
        <v>2</v>
      </c>
      <c r="B5" s="10" t="s">
        <v>3</v>
      </c>
      <c r="C5" s="9" t="s">
        <v>4</v>
      </c>
      <c r="D5" s="11" t="s">
        <v>5</v>
      </c>
      <c r="E5" s="12" t="s">
        <v>6</v>
      </c>
      <c r="F5" s="12" t="s">
        <v>7</v>
      </c>
    </row>
    <row r="6" spans="1:6" ht="27" customHeight="1" thickBot="1" x14ac:dyDescent="0.35">
      <c r="A6" s="109" t="s">
        <v>8</v>
      </c>
      <c r="B6" s="109"/>
      <c r="C6" s="109"/>
      <c r="D6" s="109"/>
      <c r="E6" s="109"/>
      <c r="F6" s="109"/>
    </row>
    <row r="7" spans="1:6" ht="42.6" thickBot="1" x14ac:dyDescent="0.35">
      <c r="A7" s="1">
        <v>1.1000000000000001</v>
      </c>
      <c r="B7" s="13" t="s">
        <v>9</v>
      </c>
      <c r="C7" s="1" t="s">
        <v>119</v>
      </c>
      <c r="D7" s="14">
        <v>1</v>
      </c>
      <c r="E7" s="6"/>
      <c r="F7" s="6">
        <f>+ROUND(D7*E7,0)</f>
        <v>0</v>
      </c>
    </row>
    <row r="8" spans="1:6" ht="28.8" thickBot="1" x14ac:dyDescent="0.35">
      <c r="A8" s="1">
        <v>1.2</v>
      </c>
      <c r="B8" s="13" t="s">
        <v>91</v>
      </c>
      <c r="C8" s="1" t="s">
        <v>208</v>
      </c>
      <c r="D8" s="14">
        <v>1</v>
      </c>
      <c r="E8" s="6"/>
      <c r="F8" s="6">
        <f>+ROUND(D8*E8,0)</f>
        <v>0</v>
      </c>
    </row>
    <row r="9" spans="1:6" ht="28.2" thickBot="1" x14ac:dyDescent="0.35">
      <c r="A9" s="1">
        <v>1.3</v>
      </c>
      <c r="B9" s="2" t="s">
        <v>92</v>
      </c>
      <c r="C9" s="1" t="s">
        <v>11</v>
      </c>
      <c r="D9" s="15">
        <f>ROUNDUP(11.1*21.4,1)</f>
        <v>237.6</v>
      </c>
      <c r="E9" s="6"/>
      <c r="F9" s="6">
        <f>+ROUND(D9*E9,0)</f>
        <v>0</v>
      </c>
    </row>
    <row r="10" spans="1:6" ht="15" thickBot="1" x14ac:dyDescent="0.35">
      <c r="A10" s="110" t="s">
        <v>12</v>
      </c>
      <c r="B10" s="110"/>
      <c r="C10" s="110"/>
      <c r="D10" s="16"/>
      <c r="E10" s="17"/>
      <c r="F10" s="12">
        <f>SUM(F7:F9)</f>
        <v>0</v>
      </c>
    </row>
    <row r="11" spans="1:6" ht="15" thickBot="1" x14ac:dyDescent="0.35">
      <c r="A11" s="10" t="s">
        <v>13</v>
      </c>
      <c r="B11" s="10"/>
      <c r="C11" s="10"/>
      <c r="D11" s="10"/>
      <c r="E11" s="10"/>
      <c r="F11" s="8"/>
    </row>
    <row r="12" spans="1:6" ht="28.8" thickBot="1" x14ac:dyDescent="0.35">
      <c r="A12" s="1">
        <v>2.1</v>
      </c>
      <c r="B12" s="13" t="s">
        <v>104</v>
      </c>
      <c r="C12" s="1" t="s">
        <v>14</v>
      </c>
      <c r="D12" s="15">
        <f>ROUNDUP(94.3*0.6*1.5,1)</f>
        <v>84.899999999999991</v>
      </c>
      <c r="E12" s="18"/>
      <c r="F12" s="6">
        <f t="shared" ref="F12:F16" si="0">+ROUND(D12*E12,0)</f>
        <v>0</v>
      </c>
    </row>
    <row r="13" spans="1:6" ht="28.2" thickBot="1" x14ac:dyDescent="0.35">
      <c r="A13" s="1">
        <v>2.2000000000000002</v>
      </c>
      <c r="B13" s="19" t="s">
        <v>93</v>
      </c>
      <c r="C13" s="1" t="s">
        <v>14</v>
      </c>
      <c r="D13" s="15">
        <f>94.3*0.6*0.05</f>
        <v>2.8290000000000002</v>
      </c>
      <c r="E13" s="18"/>
      <c r="F13" s="6">
        <f t="shared" si="0"/>
        <v>0</v>
      </c>
    </row>
    <row r="14" spans="1:6" ht="42" thickBot="1" x14ac:dyDescent="0.35">
      <c r="A14" s="1">
        <v>2.2999999999999998</v>
      </c>
      <c r="B14" s="19" t="s">
        <v>94</v>
      </c>
      <c r="C14" s="1" t="s">
        <v>14</v>
      </c>
      <c r="D14" s="14">
        <f>ROUNDUP((D12+(0.2*D9))*2/3,1)</f>
        <v>88.3</v>
      </c>
      <c r="E14" s="18"/>
      <c r="F14" s="6">
        <f t="shared" si="0"/>
        <v>0</v>
      </c>
    </row>
    <row r="15" spans="1:6" ht="28.2" thickBot="1" x14ac:dyDescent="0.35">
      <c r="A15" s="1">
        <v>2.4</v>
      </c>
      <c r="B15" s="19" t="s">
        <v>95</v>
      </c>
      <c r="C15" s="1" t="s">
        <v>14</v>
      </c>
      <c r="D15" s="14">
        <f>ROUNDUP((D9*0.2)+D12-D14,1)</f>
        <v>44.2</v>
      </c>
      <c r="E15" s="18"/>
      <c r="F15" s="6">
        <f t="shared" si="0"/>
        <v>0</v>
      </c>
    </row>
    <row r="16" spans="1:6" ht="15" thickBot="1" x14ac:dyDescent="0.35">
      <c r="A16" s="1">
        <v>2.5</v>
      </c>
      <c r="B16" s="20" t="s">
        <v>96</v>
      </c>
      <c r="C16" s="1" t="s">
        <v>10</v>
      </c>
      <c r="D16" s="14">
        <v>1</v>
      </c>
      <c r="E16" s="18"/>
      <c r="F16" s="6">
        <f t="shared" si="0"/>
        <v>0</v>
      </c>
    </row>
    <row r="17" spans="1:6" ht="15" thickBot="1" x14ac:dyDescent="0.35">
      <c r="A17" s="110" t="s">
        <v>15</v>
      </c>
      <c r="B17" s="110"/>
      <c r="C17" s="110"/>
      <c r="D17" s="16"/>
      <c r="E17" s="18"/>
      <c r="F17" s="12">
        <f>SUM(F12:F16)</f>
        <v>0</v>
      </c>
    </row>
    <row r="18" spans="1:6" ht="15" thickBot="1" x14ac:dyDescent="0.35">
      <c r="A18" s="10" t="s">
        <v>16</v>
      </c>
      <c r="B18" s="10"/>
      <c r="C18" s="10"/>
      <c r="D18" s="10"/>
      <c r="E18" s="10"/>
      <c r="F18" s="8"/>
    </row>
    <row r="19" spans="1:6" ht="48" customHeight="1" thickBot="1" x14ac:dyDescent="0.35">
      <c r="A19" s="114" t="s">
        <v>17</v>
      </c>
      <c r="B19" s="114"/>
      <c r="C19" s="114"/>
      <c r="D19" s="114"/>
      <c r="E19" s="114"/>
      <c r="F19" s="114"/>
    </row>
    <row r="20" spans="1:6" ht="28.2" thickBot="1" x14ac:dyDescent="0.35">
      <c r="A20" s="1">
        <v>3.1</v>
      </c>
      <c r="B20" s="19" t="s">
        <v>18</v>
      </c>
      <c r="C20" s="1" t="s">
        <v>11</v>
      </c>
      <c r="D20" s="15">
        <f>9.7*2*7.5+(2*11.6)</f>
        <v>168.7</v>
      </c>
      <c r="E20" s="18"/>
      <c r="F20" s="6">
        <f t="shared" ref="F20:F21" si="1">+ROUND(D20*E20,0)</f>
        <v>0</v>
      </c>
    </row>
    <row r="21" spans="1:6" ht="15" thickBot="1" x14ac:dyDescent="0.35">
      <c r="A21" s="1">
        <v>3.2</v>
      </c>
      <c r="B21" s="20" t="s">
        <v>19</v>
      </c>
      <c r="C21" s="1" t="s">
        <v>11</v>
      </c>
      <c r="D21" s="14">
        <f>D20</f>
        <v>168.7</v>
      </c>
      <c r="E21" s="18"/>
      <c r="F21" s="6">
        <f t="shared" si="1"/>
        <v>0</v>
      </c>
    </row>
    <row r="22" spans="1:6" ht="15" thickBot="1" x14ac:dyDescent="0.35">
      <c r="A22" s="1"/>
      <c r="B22" s="21" t="s">
        <v>20</v>
      </c>
      <c r="C22" s="1"/>
      <c r="D22" s="16"/>
      <c r="E22" s="22"/>
      <c r="F22" s="6"/>
    </row>
    <row r="23" spans="1:6" ht="15" thickBot="1" x14ac:dyDescent="0.35">
      <c r="A23" s="1"/>
      <c r="B23" s="23" t="s">
        <v>21</v>
      </c>
      <c r="C23" s="1"/>
      <c r="D23" s="24"/>
      <c r="E23" s="25"/>
      <c r="F23" s="6"/>
    </row>
    <row r="24" spans="1:6" ht="15" thickBot="1" x14ac:dyDescent="0.35">
      <c r="A24" s="1">
        <v>3.3</v>
      </c>
      <c r="B24" s="26" t="s">
        <v>22</v>
      </c>
      <c r="C24" s="1" t="s">
        <v>14</v>
      </c>
      <c r="D24" s="14">
        <f>183*0.15</f>
        <v>27.45</v>
      </c>
      <c r="E24" s="6"/>
      <c r="F24" s="6">
        <f t="shared" ref="F24:F27" si="2">+ROUND(D24*E24,0)</f>
        <v>0</v>
      </c>
    </row>
    <row r="25" spans="1:6" ht="16.2" thickBot="1" x14ac:dyDescent="0.35">
      <c r="A25" s="1">
        <v>3.4</v>
      </c>
      <c r="B25" s="26" t="s">
        <v>23</v>
      </c>
      <c r="C25" s="1" t="s">
        <v>14</v>
      </c>
      <c r="D25" s="15">
        <f>98.9*0.2*0.45</f>
        <v>8.9010000000000016</v>
      </c>
      <c r="E25" s="6"/>
      <c r="F25" s="6">
        <f t="shared" si="2"/>
        <v>0</v>
      </c>
    </row>
    <row r="26" spans="1:6" ht="16.2" thickBot="1" x14ac:dyDescent="0.35">
      <c r="A26" s="1">
        <v>3.5</v>
      </c>
      <c r="B26" s="26" t="s">
        <v>24</v>
      </c>
      <c r="C26" s="1" t="s">
        <v>14</v>
      </c>
      <c r="D26" s="15">
        <f>ROUNDUP(94.3*0.6*0.2,1)</f>
        <v>11.4</v>
      </c>
      <c r="E26" s="6"/>
      <c r="F26" s="6">
        <f t="shared" si="2"/>
        <v>0</v>
      </c>
    </row>
    <row r="27" spans="1:6" ht="28.2" thickBot="1" x14ac:dyDescent="0.35">
      <c r="A27" s="1">
        <v>3.6</v>
      </c>
      <c r="B27" s="27" t="s">
        <v>105</v>
      </c>
      <c r="C27" s="1" t="s">
        <v>14</v>
      </c>
      <c r="D27" s="15">
        <f>ROUNDUP(0.2*0.2*2*1.5+(0.5*0.3*0.5*5),1)</f>
        <v>0.5</v>
      </c>
      <c r="E27" s="6"/>
      <c r="F27" s="6">
        <f t="shared" si="2"/>
        <v>0</v>
      </c>
    </row>
    <row r="28" spans="1:6" ht="15" thickBot="1" x14ac:dyDescent="0.35">
      <c r="A28" s="1"/>
      <c r="B28" s="21" t="s">
        <v>25</v>
      </c>
      <c r="C28" s="1"/>
      <c r="D28" s="16"/>
      <c r="E28" s="22"/>
      <c r="F28" s="6"/>
    </row>
    <row r="29" spans="1:6" ht="28.2" thickBot="1" x14ac:dyDescent="0.35">
      <c r="A29" s="1">
        <v>3.7</v>
      </c>
      <c r="B29" s="19" t="s">
        <v>137</v>
      </c>
      <c r="C29" s="1" t="s">
        <v>11</v>
      </c>
      <c r="D29" s="14">
        <v>183</v>
      </c>
      <c r="E29" s="18"/>
      <c r="F29" s="6">
        <f t="shared" ref="F29:F30" si="3">+ROUND(D29*E29,0)</f>
        <v>0</v>
      </c>
    </row>
    <row r="30" spans="1:6" ht="83.4" thickBot="1" x14ac:dyDescent="0.35">
      <c r="A30" s="1">
        <v>3.8</v>
      </c>
      <c r="B30" s="28" t="s">
        <v>138</v>
      </c>
      <c r="C30" s="3" t="s">
        <v>26</v>
      </c>
      <c r="D30" s="14">
        <f>140+140+265+355+20+5</f>
        <v>925</v>
      </c>
      <c r="E30" s="29"/>
      <c r="F30" s="6">
        <f t="shared" si="3"/>
        <v>0</v>
      </c>
    </row>
    <row r="31" spans="1:6" ht="15" thickBot="1" x14ac:dyDescent="0.35">
      <c r="A31" s="30"/>
      <c r="B31" s="31" t="s">
        <v>27</v>
      </c>
      <c r="C31" s="20"/>
      <c r="D31" s="16"/>
      <c r="E31" s="29"/>
      <c r="F31" s="6"/>
    </row>
    <row r="32" spans="1:6" ht="28.2" thickBot="1" x14ac:dyDescent="0.35">
      <c r="A32" s="38">
        <v>3.9</v>
      </c>
      <c r="B32" s="19" t="s">
        <v>139</v>
      </c>
      <c r="C32" s="33" t="s">
        <v>11</v>
      </c>
      <c r="D32" s="14">
        <f>98.9*0.2*2+(5*0.2*1.5)</f>
        <v>41.06</v>
      </c>
      <c r="E32" s="29"/>
      <c r="F32" s="6">
        <f t="shared" ref="F32:F33" si="4">+ROUND(D32*E32,0)</f>
        <v>0</v>
      </c>
    </row>
    <row r="33" spans="1:6" ht="16.2" thickBot="1" x14ac:dyDescent="0.35">
      <c r="A33" s="32">
        <v>3.1</v>
      </c>
      <c r="B33" s="19" t="s">
        <v>28</v>
      </c>
      <c r="C33" s="33" t="s">
        <v>29</v>
      </c>
      <c r="D33" s="15">
        <v>70</v>
      </c>
      <c r="E33" s="29"/>
      <c r="F33" s="6">
        <f t="shared" si="4"/>
        <v>0</v>
      </c>
    </row>
    <row r="34" spans="1:6" ht="15" thickBot="1" x14ac:dyDescent="0.35">
      <c r="A34" s="32"/>
      <c r="B34" s="21" t="s">
        <v>30</v>
      </c>
      <c r="C34" s="34"/>
      <c r="D34" s="16"/>
      <c r="E34" s="29"/>
      <c r="F34" s="6"/>
    </row>
    <row r="35" spans="1:6" ht="28.2" thickBot="1" x14ac:dyDescent="0.35">
      <c r="A35" s="32">
        <v>3.11</v>
      </c>
      <c r="B35" s="19" t="s">
        <v>97</v>
      </c>
      <c r="C35" s="33" t="s">
        <v>11</v>
      </c>
      <c r="D35" s="15">
        <v>144</v>
      </c>
      <c r="E35" s="29"/>
      <c r="F35" s="6">
        <f t="shared" ref="F35:F36" si="5">+ROUND(D35*E35,0)</f>
        <v>0</v>
      </c>
    </row>
    <row r="36" spans="1:6" ht="28.2" thickBot="1" x14ac:dyDescent="0.35">
      <c r="A36" s="32">
        <v>3.12</v>
      </c>
      <c r="B36" s="35" t="s">
        <v>98</v>
      </c>
      <c r="C36" s="33" t="s">
        <v>11</v>
      </c>
      <c r="D36" s="14">
        <f>D29</f>
        <v>183</v>
      </c>
      <c r="E36" s="18"/>
      <c r="F36" s="6">
        <f t="shared" si="5"/>
        <v>0</v>
      </c>
    </row>
    <row r="37" spans="1:6" ht="15" thickBot="1" x14ac:dyDescent="0.35">
      <c r="A37" s="33"/>
      <c r="B37" s="21" t="s">
        <v>31</v>
      </c>
      <c r="C37" s="33"/>
      <c r="D37" s="14"/>
      <c r="E37" s="18"/>
      <c r="F37" s="6"/>
    </row>
    <row r="38" spans="1:6" ht="15" thickBot="1" x14ac:dyDescent="0.35">
      <c r="A38" s="33">
        <v>3.13</v>
      </c>
      <c r="B38" s="20" t="s">
        <v>99</v>
      </c>
      <c r="C38" s="33" t="s">
        <v>11</v>
      </c>
      <c r="D38" s="14">
        <f>D36</f>
        <v>183</v>
      </c>
      <c r="E38" s="18"/>
      <c r="F38" s="6">
        <f>+ROUND(D38*E38,0)</f>
        <v>0</v>
      </c>
    </row>
    <row r="39" spans="1:6" ht="15" thickBot="1" x14ac:dyDescent="0.35">
      <c r="A39" s="33"/>
      <c r="B39" s="36" t="s">
        <v>32</v>
      </c>
      <c r="C39" s="33"/>
      <c r="D39" s="14"/>
      <c r="E39" s="18"/>
      <c r="F39" s="6"/>
    </row>
    <row r="40" spans="1:6" ht="15" thickBot="1" x14ac:dyDescent="0.35">
      <c r="A40" s="33">
        <v>3.14</v>
      </c>
      <c r="B40" s="20" t="s">
        <v>140</v>
      </c>
      <c r="C40" s="33" t="s">
        <v>29</v>
      </c>
      <c r="D40" s="14">
        <f>98.9+20</f>
        <v>118.9</v>
      </c>
      <c r="E40" s="18"/>
      <c r="F40" s="6">
        <f>+ROUND(D40*E40,0)</f>
        <v>0</v>
      </c>
    </row>
    <row r="41" spans="1:6" ht="15" thickBot="1" x14ac:dyDescent="0.35">
      <c r="A41" s="33"/>
      <c r="B41" s="37" t="s">
        <v>33</v>
      </c>
      <c r="C41" s="33"/>
      <c r="D41" s="14"/>
      <c r="E41" s="18"/>
      <c r="F41" s="6"/>
    </row>
    <row r="42" spans="1:6" ht="16.2" thickBot="1" x14ac:dyDescent="0.35">
      <c r="A42" s="32">
        <v>3.15</v>
      </c>
      <c r="B42" s="20" t="s">
        <v>34</v>
      </c>
      <c r="C42" s="33" t="s">
        <v>11</v>
      </c>
      <c r="D42" s="15">
        <f>183*0.2</f>
        <v>36.6</v>
      </c>
      <c r="E42" s="18"/>
      <c r="F42" s="6">
        <f t="shared" ref="F42:F43" si="6">+ROUND(D42*E42,0)</f>
        <v>0</v>
      </c>
    </row>
    <row r="43" spans="1:6" ht="15" thickBot="1" x14ac:dyDescent="0.35">
      <c r="A43" s="32">
        <v>3.16</v>
      </c>
      <c r="B43" s="20" t="s">
        <v>35</v>
      </c>
      <c r="C43" s="33" t="s">
        <v>11</v>
      </c>
      <c r="D43" s="14">
        <f>D42</f>
        <v>36.6</v>
      </c>
      <c r="E43" s="18"/>
      <c r="F43" s="6">
        <f t="shared" si="6"/>
        <v>0</v>
      </c>
    </row>
    <row r="44" spans="1:6" ht="15" thickBot="1" x14ac:dyDescent="0.35">
      <c r="A44" s="110" t="s">
        <v>36</v>
      </c>
      <c r="B44" s="110"/>
      <c r="C44" s="110"/>
      <c r="D44" s="16"/>
      <c r="E44" s="17"/>
      <c r="F44" s="12">
        <f>SUM(F20:F43)</f>
        <v>0</v>
      </c>
    </row>
    <row r="45" spans="1:6" ht="15" thickBot="1" x14ac:dyDescent="0.35">
      <c r="A45" s="10" t="s">
        <v>37</v>
      </c>
      <c r="B45" s="10"/>
      <c r="C45" s="10"/>
      <c r="D45" s="10"/>
      <c r="E45" s="10"/>
      <c r="F45" s="8"/>
    </row>
    <row r="46" spans="1:6" ht="78" customHeight="1" thickBot="1" x14ac:dyDescent="0.35">
      <c r="A46" s="109" t="s">
        <v>38</v>
      </c>
      <c r="B46" s="109"/>
      <c r="C46" s="109"/>
      <c r="D46" s="109"/>
      <c r="E46" s="109"/>
      <c r="F46" s="109"/>
    </row>
    <row r="47" spans="1:6" ht="15" thickBot="1" x14ac:dyDescent="0.35">
      <c r="A47" s="38"/>
      <c r="B47" s="37" t="s">
        <v>39</v>
      </c>
      <c r="C47" s="34"/>
      <c r="D47" s="39"/>
      <c r="E47" s="40"/>
      <c r="F47" s="41"/>
    </row>
    <row r="48" spans="1:6" ht="15" thickBot="1" x14ac:dyDescent="0.35">
      <c r="A48" s="42">
        <v>4.0999999999999996</v>
      </c>
      <c r="B48" s="20" t="s">
        <v>100</v>
      </c>
      <c r="C48" s="1" t="s">
        <v>14</v>
      </c>
      <c r="D48" s="14">
        <f>98.9*0.3*0.2</f>
        <v>5.9340000000000011</v>
      </c>
      <c r="E48" s="6"/>
      <c r="F48" s="6">
        <f t="shared" ref="F48:F49" si="7">+ROUND(D48*E48,0)</f>
        <v>0</v>
      </c>
    </row>
    <row r="49" spans="1:6" ht="28.2" thickBot="1" x14ac:dyDescent="0.35">
      <c r="A49" s="42">
        <v>4.2</v>
      </c>
      <c r="B49" s="19" t="s">
        <v>40</v>
      </c>
      <c r="C49" s="1" t="s">
        <v>14</v>
      </c>
      <c r="D49" s="14">
        <f>0.2*0.2*3.2*2</f>
        <v>0.25600000000000006</v>
      </c>
      <c r="E49" s="6"/>
      <c r="F49" s="6">
        <f t="shared" si="7"/>
        <v>0</v>
      </c>
    </row>
    <row r="50" spans="1:6" ht="15" thickBot="1" x14ac:dyDescent="0.35">
      <c r="A50" s="42"/>
      <c r="B50" s="37" t="s">
        <v>41</v>
      </c>
      <c r="C50" s="1"/>
      <c r="D50" s="14"/>
      <c r="E50" s="6"/>
      <c r="F50" s="6"/>
    </row>
    <row r="51" spans="1:6" ht="15" thickBot="1" x14ac:dyDescent="0.35">
      <c r="A51" s="42">
        <v>4.3</v>
      </c>
      <c r="B51" s="20" t="s">
        <v>42</v>
      </c>
      <c r="C51" s="1" t="s">
        <v>11</v>
      </c>
      <c r="D51" s="14">
        <f>0.2*3*2</f>
        <v>1.2000000000000002</v>
      </c>
      <c r="E51" s="6"/>
      <c r="F51" s="6">
        <f t="shared" ref="F51:F52" si="8">+ROUND(D51*E51,0)</f>
        <v>0</v>
      </c>
    </row>
    <row r="52" spans="1:6" ht="16.2" thickBot="1" x14ac:dyDescent="0.35">
      <c r="A52" s="42">
        <v>4.4000000000000004</v>
      </c>
      <c r="B52" s="20" t="s">
        <v>43</v>
      </c>
      <c r="C52" s="1" t="s">
        <v>11</v>
      </c>
      <c r="D52" s="15">
        <f>0.3*98.9*3</f>
        <v>89.01</v>
      </c>
      <c r="E52" s="6"/>
      <c r="F52" s="6">
        <f t="shared" si="8"/>
        <v>0</v>
      </c>
    </row>
    <row r="53" spans="1:6" ht="15" thickBot="1" x14ac:dyDescent="0.35">
      <c r="A53" s="30"/>
      <c r="B53" s="37" t="s">
        <v>44</v>
      </c>
      <c r="C53" s="1"/>
      <c r="D53" s="14"/>
      <c r="E53" s="6"/>
      <c r="F53" s="6"/>
    </row>
    <row r="54" spans="1:6" ht="15" thickBot="1" x14ac:dyDescent="0.35">
      <c r="A54" s="42">
        <v>4.5</v>
      </c>
      <c r="B54" s="43" t="s">
        <v>106</v>
      </c>
      <c r="C54" s="3" t="s">
        <v>26</v>
      </c>
      <c r="D54" s="14">
        <f>355+235</f>
        <v>590</v>
      </c>
      <c r="E54" s="5"/>
      <c r="F54" s="6">
        <f t="shared" ref="F54:F55" si="9">+ROUND(D54*E54,0)</f>
        <v>0</v>
      </c>
    </row>
    <row r="55" spans="1:6" ht="15" thickBot="1" x14ac:dyDescent="0.35">
      <c r="A55" s="42">
        <v>4.5999999999999996</v>
      </c>
      <c r="B55" s="43" t="s">
        <v>107</v>
      </c>
      <c r="C55" s="3" t="s">
        <v>26</v>
      </c>
      <c r="D55" s="14">
        <f>40</f>
        <v>40</v>
      </c>
      <c r="E55" s="5"/>
      <c r="F55" s="6">
        <f t="shared" si="9"/>
        <v>0</v>
      </c>
    </row>
    <row r="56" spans="1:6" ht="15" thickBot="1" x14ac:dyDescent="0.35">
      <c r="A56" s="42"/>
      <c r="B56" s="37" t="s">
        <v>30</v>
      </c>
      <c r="C56" s="1"/>
      <c r="D56" s="14"/>
      <c r="E56" s="6"/>
      <c r="F56" s="6"/>
    </row>
    <row r="57" spans="1:6" ht="28.2" thickBot="1" x14ac:dyDescent="0.35">
      <c r="A57" s="42">
        <v>4.7</v>
      </c>
      <c r="B57" s="19" t="s">
        <v>101</v>
      </c>
      <c r="C57" s="1" t="s">
        <v>11</v>
      </c>
      <c r="D57" s="15">
        <f>122+171+7</f>
        <v>300</v>
      </c>
      <c r="E57" s="6"/>
      <c r="F57" s="6">
        <f>+ROUND(D57*E57,0)</f>
        <v>0</v>
      </c>
    </row>
    <row r="58" spans="1:6" ht="15" thickBot="1" x14ac:dyDescent="0.35">
      <c r="A58" s="110" t="s">
        <v>45</v>
      </c>
      <c r="B58" s="110"/>
      <c r="C58" s="110"/>
      <c r="D58" s="16"/>
      <c r="E58" s="17"/>
      <c r="F58" s="12">
        <f>SUM(F47:F57)</f>
        <v>0</v>
      </c>
    </row>
    <row r="59" spans="1:6" ht="15" thickBot="1" x14ac:dyDescent="0.35">
      <c r="A59" s="10" t="s">
        <v>46</v>
      </c>
      <c r="B59" s="10"/>
      <c r="C59" s="10"/>
      <c r="D59" s="10"/>
      <c r="E59" s="10"/>
      <c r="F59" s="8"/>
    </row>
    <row r="60" spans="1:6" ht="64.95" customHeight="1" thickBot="1" x14ac:dyDescent="0.35">
      <c r="A60" s="109" t="s">
        <v>103</v>
      </c>
      <c r="B60" s="109"/>
      <c r="C60" s="109"/>
      <c r="D60" s="109"/>
      <c r="E60" s="109"/>
      <c r="F60" s="109"/>
    </row>
    <row r="61" spans="1:6" ht="15" thickBot="1" x14ac:dyDescent="0.35">
      <c r="A61" s="1"/>
      <c r="B61" s="44" t="s">
        <v>102</v>
      </c>
      <c r="C61" s="45"/>
      <c r="D61" s="46"/>
      <c r="E61" s="6"/>
      <c r="F61" s="6"/>
    </row>
    <row r="62" spans="1:6" ht="69.599999999999994" thickBot="1" x14ac:dyDescent="0.35">
      <c r="A62" s="1">
        <v>5.0999999999999996</v>
      </c>
      <c r="B62" s="2" t="s">
        <v>165</v>
      </c>
      <c r="C62" s="3" t="s">
        <v>47</v>
      </c>
      <c r="D62" s="4">
        <v>2</v>
      </c>
      <c r="E62" s="5"/>
      <c r="F62" s="6">
        <f>+ROUND(D62*E62,0)</f>
        <v>0</v>
      </c>
    </row>
    <row r="63" spans="1:6" ht="15" thickBot="1" x14ac:dyDescent="0.35">
      <c r="A63" s="1"/>
      <c r="B63" s="7" t="s">
        <v>108</v>
      </c>
      <c r="C63" s="3"/>
      <c r="D63" s="4"/>
      <c r="E63" s="5"/>
      <c r="F63" s="6"/>
    </row>
    <row r="64" spans="1:6" ht="69.599999999999994" thickBot="1" x14ac:dyDescent="0.35">
      <c r="A64" s="1">
        <v>5.2</v>
      </c>
      <c r="B64" s="2" t="s">
        <v>166</v>
      </c>
      <c r="C64" s="3" t="s">
        <v>47</v>
      </c>
      <c r="D64" s="4">
        <v>4</v>
      </c>
      <c r="E64" s="5"/>
      <c r="F64" s="6">
        <f t="shared" ref="F64:F66" si="10">+ROUND(D64*E64,0)</f>
        <v>0</v>
      </c>
    </row>
    <row r="65" spans="1:6" ht="42" thickBot="1" x14ac:dyDescent="0.35">
      <c r="A65" s="1">
        <v>5.3</v>
      </c>
      <c r="B65" s="2" t="s">
        <v>141</v>
      </c>
      <c r="C65" s="3" t="s">
        <v>47</v>
      </c>
      <c r="D65" s="4">
        <v>2</v>
      </c>
      <c r="E65" s="5"/>
      <c r="F65" s="6">
        <f t="shared" si="10"/>
        <v>0</v>
      </c>
    </row>
    <row r="66" spans="1:6" ht="69.599999999999994" thickBot="1" x14ac:dyDescent="0.35">
      <c r="A66" s="1">
        <v>5.4</v>
      </c>
      <c r="B66" s="2" t="s">
        <v>142</v>
      </c>
      <c r="C66" s="3" t="s">
        <v>47</v>
      </c>
      <c r="D66" s="4">
        <v>4</v>
      </c>
      <c r="E66" s="5"/>
      <c r="F66" s="6">
        <f t="shared" si="10"/>
        <v>0</v>
      </c>
    </row>
    <row r="67" spans="1:6" ht="15" thickBot="1" x14ac:dyDescent="0.35">
      <c r="A67" s="110" t="s">
        <v>48</v>
      </c>
      <c r="B67" s="110"/>
      <c r="C67" s="110"/>
      <c r="D67" s="16"/>
      <c r="E67" s="17"/>
      <c r="F67" s="12">
        <f>SUM(F62:F66)</f>
        <v>0</v>
      </c>
    </row>
    <row r="68" spans="1:6" ht="15" thickBot="1" x14ac:dyDescent="0.35">
      <c r="A68" s="10" t="s">
        <v>49</v>
      </c>
      <c r="B68" s="10"/>
      <c r="C68" s="10"/>
      <c r="D68" s="10"/>
      <c r="E68" s="10"/>
      <c r="F68" s="8"/>
    </row>
    <row r="69" spans="1:6" ht="70.05" customHeight="1" thickBot="1" x14ac:dyDescent="0.35">
      <c r="A69" s="109" t="s">
        <v>50</v>
      </c>
      <c r="B69" s="109"/>
      <c r="C69" s="109"/>
      <c r="D69" s="109"/>
      <c r="E69" s="109"/>
      <c r="F69" s="109"/>
    </row>
    <row r="70" spans="1:6" ht="55.8" thickBot="1" x14ac:dyDescent="0.35">
      <c r="A70" s="33">
        <v>6.1</v>
      </c>
      <c r="B70" s="47" t="s">
        <v>168</v>
      </c>
      <c r="C70" s="3" t="s">
        <v>47</v>
      </c>
      <c r="D70" s="4">
        <v>6</v>
      </c>
      <c r="E70" s="5"/>
      <c r="F70" s="6">
        <f>+ROUND(D70*E70,0)</f>
        <v>0</v>
      </c>
    </row>
    <row r="71" spans="1:6" ht="15" thickBot="1" x14ac:dyDescent="0.35">
      <c r="A71" s="33">
        <v>6.2</v>
      </c>
      <c r="B71" s="47" t="s">
        <v>118</v>
      </c>
      <c r="C71" s="3" t="s">
        <v>47</v>
      </c>
      <c r="D71" s="4">
        <v>2</v>
      </c>
      <c r="E71" s="5"/>
      <c r="F71" s="6">
        <f t="shared" ref="F71:F74" si="11">+ROUND(D71*E71,0)</f>
        <v>0</v>
      </c>
    </row>
    <row r="72" spans="1:6" ht="15" thickBot="1" x14ac:dyDescent="0.35">
      <c r="A72" s="33">
        <v>6.3</v>
      </c>
      <c r="B72" s="47" t="s">
        <v>109</v>
      </c>
      <c r="C72" s="3" t="s">
        <v>47</v>
      </c>
      <c r="D72" s="4">
        <v>6</v>
      </c>
      <c r="E72" s="5"/>
      <c r="F72" s="6">
        <f t="shared" si="11"/>
        <v>0</v>
      </c>
    </row>
    <row r="73" spans="1:6" ht="15" thickBot="1" x14ac:dyDescent="0.35">
      <c r="A73" s="33"/>
      <c r="B73" s="47" t="s">
        <v>110</v>
      </c>
      <c r="C73" s="3"/>
      <c r="D73" s="4"/>
      <c r="E73" s="5"/>
      <c r="F73" s="6"/>
    </row>
    <row r="74" spans="1:6" ht="111" thickBot="1" x14ac:dyDescent="0.35">
      <c r="A74" s="33">
        <v>6.4</v>
      </c>
      <c r="B74" s="47" t="s">
        <v>143</v>
      </c>
      <c r="C74" s="3" t="s">
        <v>47</v>
      </c>
      <c r="D74" s="4">
        <v>4</v>
      </c>
      <c r="E74" s="5"/>
      <c r="F74" s="6">
        <f t="shared" si="11"/>
        <v>0</v>
      </c>
    </row>
    <row r="75" spans="1:6" ht="15" thickBot="1" x14ac:dyDescent="0.35">
      <c r="A75" s="110" t="s">
        <v>51</v>
      </c>
      <c r="B75" s="110"/>
      <c r="C75" s="110"/>
      <c r="D75" s="16"/>
      <c r="E75" s="17"/>
      <c r="F75" s="12">
        <f>SUM(F70:F74)</f>
        <v>0</v>
      </c>
    </row>
    <row r="76" spans="1:6" ht="15" thickBot="1" x14ac:dyDescent="0.35">
      <c r="A76" s="10" t="s">
        <v>52</v>
      </c>
      <c r="B76" s="10"/>
      <c r="C76" s="10"/>
      <c r="D76" s="10"/>
      <c r="E76" s="10"/>
      <c r="F76" s="8"/>
    </row>
    <row r="77" spans="1:6" ht="26.55" customHeight="1" thickBot="1" x14ac:dyDescent="0.35">
      <c r="A77" s="109" t="s">
        <v>112</v>
      </c>
      <c r="B77" s="109"/>
      <c r="C77" s="109"/>
      <c r="D77" s="109"/>
      <c r="E77" s="109"/>
      <c r="F77" s="109"/>
    </row>
    <row r="78" spans="1:6" ht="28.2" thickBot="1" x14ac:dyDescent="0.35">
      <c r="A78" s="33">
        <v>7.1</v>
      </c>
      <c r="B78" s="47" t="s">
        <v>111</v>
      </c>
      <c r="C78" s="1" t="s">
        <v>11</v>
      </c>
      <c r="D78" s="15">
        <v>263</v>
      </c>
      <c r="E78" s="18"/>
      <c r="F78" s="6">
        <f t="shared" ref="F78:F85" si="12">+ROUND(D78*E78,0)</f>
        <v>0</v>
      </c>
    </row>
    <row r="79" spans="1:6" ht="16.2" thickBot="1" x14ac:dyDescent="0.35">
      <c r="A79" s="33">
        <v>7.2</v>
      </c>
      <c r="B79" s="47" t="s">
        <v>128</v>
      </c>
      <c r="C79" s="1" t="s">
        <v>29</v>
      </c>
      <c r="D79" s="15">
        <v>28</v>
      </c>
      <c r="E79" s="18"/>
      <c r="F79" s="6">
        <f t="shared" si="12"/>
        <v>0</v>
      </c>
    </row>
    <row r="80" spans="1:6" s="98" customFormat="1" ht="16.2" thickBot="1" x14ac:dyDescent="0.35">
      <c r="A80" s="33">
        <v>7.3</v>
      </c>
      <c r="B80" s="47" t="s">
        <v>167</v>
      </c>
      <c r="C80" s="1" t="s">
        <v>29</v>
      </c>
      <c r="D80" s="15">
        <v>22</v>
      </c>
      <c r="E80" s="18"/>
      <c r="F80" s="6">
        <f t="shared" si="12"/>
        <v>0</v>
      </c>
    </row>
    <row r="81" spans="1:6" ht="16.2" thickBot="1" x14ac:dyDescent="0.35">
      <c r="A81" s="33"/>
      <c r="B81" s="48" t="s">
        <v>53</v>
      </c>
      <c r="C81" s="1"/>
      <c r="D81" s="14"/>
      <c r="E81" s="6"/>
      <c r="F81" s="6"/>
    </row>
    <row r="82" spans="1:6" ht="16.2" thickBot="1" x14ac:dyDescent="0.35">
      <c r="A82" s="33"/>
      <c r="B82" s="49" t="s">
        <v>54</v>
      </c>
      <c r="C82" s="1"/>
      <c r="D82" s="14"/>
      <c r="E82" s="6"/>
      <c r="F82" s="6"/>
    </row>
    <row r="83" spans="1:6" ht="78.45" customHeight="1" thickBot="1" x14ac:dyDescent="0.35">
      <c r="A83" s="33"/>
      <c r="B83" s="50" t="s">
        <v>113</v>
      </c>
      <c r="C83" s="1"/>
      <c r="D83" s="14"/>
      <c r="E83" s="6"/>
      <c r="F83" s="6"/>
    </row>
    <row r="84" spans="1:6" ht="94.2" thickBot="1" x14ac:dyDescent="0.35">
      <c r="A84" s="33">
        <v>7.4</v>
      </c>
      <c r="B84" s="51" t="s">
        <v>192</v>
      </c>
      <c r="C84" s="1" t="s">
        <v>26</v>
      </c>
      <c r="D84" s="14">
        <v>2350</v>
      </c>
      <c r="E84" s="6"/>
      <c r="F84" s="6">
        <f t="shared" si="12"/>
        <v>0</v>
      </c>
    </row>
    <row r="85" spans="1:6" ht="15" thickBot="1" x14ac:dyDescent="0.35">
      <c r="A85" s="33">
        <v>7.5</v>
      </c>
      <c r="B85" s="47" t="s">
        <v>55</v>
      </c>
      <c r="C85" s="1" t="s">
        <v>29</v>
      </c>
      <c r="D85" s="14">
        <f>21.4*2+11.1*2</f>
        <v>65</v>
      </c>
      <c r="E85" s="6"/>
      <c r="F85" s="6">
        <f t="shared" si="12"/>
        <v>0</v>
      </c>
    </row>
    <row r="86" spans="1:6" ht="15" thickBot="1" x14ac:dyDescent="0.35">
      <c r="A86" s="110" t="s">
        <v>56</v>
      </c>
      <c r="B86" s="110"/>
      <c r="C86" s="110"/>
      <c r="D86" s="16"/>
      <c r="E86" s="20"/>
      <c r="F86" s="12">
        <f>SUM(F78:F85)</f>
        <v>0</v>
      </c>
    </row>
    <row r="87" spans="1:6" ht="15" thickBot="1" x14ac:dyDescent="0.35">
      <c r="A87" s="10" t="s">
        <v>57</v>
      </c>
      <c r="B87" s="10"/>
      <c r="C87" s="10"/>
      <c r="D87" s="10"/>
      <c r="E87" s="10"/>
      <c r="F87" s="52"/>
    </row>
    <row r="88" spans="1:6" ht="148.94999999999999" customHeight="1" thickBot="1" x14ac:dyDescent="0.35">
      <c r="A88" s="109" t="s">
        <v>58</v>
      </c>
      <c r="B88" s="109"/>
      <c r="C88" s="109"/>
      <c r="D88" s="109"/>
      <c r="E88" s="109"/>
      <c r="F88" s="109"/>
    </row>
    <row r="89" spans="1:6" ht="15" thickBot="1" x14ac:dyDescent="0.35">
      <c r="A89" s="33"/>
      <c r="B89" s="37" t="s">
        <v>59</v>
      </c>
      <c r="C89" s="1"/>
      <c r="D89" s="14"/>
      <c r="E89" s="6"/>
      <c r="F89" s="6"/>
    </row>
    <row r="90" spans="1:6" ht="42" thickBot="1" x14ac:dyDescent="0.35">
      <c r="A90" s="1">
        <v>8.1</v>
      </c>
      <c r="B90" s="19" t="s">
        <v>193</v>
      </c>
      <c r="C90" s="1" t="s">
        <v>11</v>
      </c>
      <c r="D90" s="14">
        <f>183+(0.1*100)</f>
        <v>193</v>
      </c>
      <c r="E90" s="6"/>
      <c r="F90" s="6">
        <f>+ROUND(D90*E90,0)</f>
        <v>0</v>
      </c>
    </row>
    <row r="91" spans="1:6" ht="15" thickBot="1" x14ac:dyDescent="0.35">
      <c r="A91" s="1"/>
      <c r="B91" s="37" t="s">
        <v>60</v>
      </c>
      <c r="C91" s="1"/>
      <c r="D91" s="46"/>
      <c r="E91" s="6"/>
      <c r="F91" s="6"/>
    </row>
    <row r="92" spans="1:6" ht="15" thickBot="1" x14ac:dyDescent="0.35">
      <c r="A92" s="1">
        <v>8.1999999999999993</v>
      </c>
      <c r="B92" s="20" t="s">
        <v>131</v>
      </c>
      <c r="C92" s="1" t="s">
        <v>11</v>
      </c>
      <c r="D92" s="46">
        <f>171*2+122+7</f>
        <v>471</v>
      </c>
      <c r="E92" s="6"/>
      <c r="F92" s="6">
        <f t="shared" ref="F92:F100" si="13">+ROUND(D92*E92,0)</f>
        <v>0</v>
      </c>
    </row>
    <row r="93" spans="1:6" ht="15" thickBot="1" x14ac:dyDescent="0.35">
      <c r="A93" s="1">
        <v>8.3000000000000007</v>
      </c>
      <c r="B93" s="20" t="s">
        <v>132</v>
      </c>
      <c r="C93" s="1" t="s">
        <v>11</v>
      </c>
      <c r="D93" s="46">
        <f>3*4*0.2*2</f>
        <v>4.8000000000000007</v>
      </c>
      <c r="E93" s="6"/>
      <c r="F93" s="6">
        <f t="shared" si="13"/>
        <v>0</v>
      </c>
    </row>
    <row r="94" spans="1:6" ht="28.2" thickBot="1" x14ac:dyDescent="0.35">
      <c r="A94" s="1">
        <v>8.4</v>
      </c>
      <c r="B94" s="19" t="s">
        <v>133</v>
      </c>
      <c r="C94" s="1" t="s">
        <v>29</v>
      </c>
      <c r="D94" s="46">
        <f>98.9*10</f>
        <v>989</v>
      </c>
      <c r="E94" s="6"/>
      <c r="F94" s="6">
        <f t="shared" si="13"/>
        <v>0</v>
      </c>
    </row>
    <row r="95" spans="1:6" ht="28.2" thickBot="1" x14ac:dyDescent="0.35">
      <c r="A95" s="1">
        <v>8.5</v>
      </c>
      <c r="B95" s="54" t="s">
        <v>120</v>
      </c>
      <c r="C95" s="53" t="s">
        <v>11</v>
      </c>
      <c r="D95" s="53">
        <f>40*3</f>
        <v>120</v>
      </c>
      <c r="E95" s="55"/>
      <c r="F95" s="6">
        <f t="shared" si="13"/>
        <v>0</v>
      </c>
    </row>
    <row r="96" spans="1:6" ht="28.2" thickBot="1" x14ac:dyDescent="0.35">
      <c r="A96" s="1">
        <v>8.6</v>
      </c>
      <c r="B96" s="54" t="s">
        <v>124</v>
      </c>
      <c r="C96" s="53" t="s">
        <v>11</v>
      </c>
      <c r="D96" s="53">
        <v>15</v>
      </c>
      <c r="E96" s="55"/>
      <c r="F96" s="6">
        <f t="shared" si="13"/>
        <v>0</v>
      </c>
    </row>
    <row r="97" spans="1:6" ht="28.2" thickBot="1" x14ac:dyDescent="0.35">
      <c r="A97" s="1">
        <v>8.7000000000000099</v>
      </c>
      <c r="B97" s="54" t="s">
        <v>125</v>
      </c>
      <c r="C97" s="53" t="s">
        <v>11</v>
      </c>
      <c r="D97" s="53">
        <f>2.4*1.2*5</f>
        <v>14.399999999999999</v>
      </c>
      <c r="E97" s="55"/>
      <c r="F97" s="6">
        <f t="shared" si="13"/>
        <v>0</v>
      </c>
    </row>
    <row r="98" spans="1:6" ht="28.2" thickBot="1" x14ac:dyDescent="0.35">
      <c r="A98" s="1">
        <v>8.8000000000000203</v>
      </c>
      <c r="B98" s="54" t="s">
        <v>127</v>
      </c>
      <c r="C98" s="53" t="s">
        <v>126</v>
      </c>
      <c r="D98" s="53">
        <v>17</v>
      </c>
      <c r="E98" s="55"/>
      <c r="F98" s="6">
        <f t="shared" si="13"/>
        <v>0</v>
      </c>
    </row>
    <row r="99" spans="1:6" s="98" customFormat="1" ht="28.2" thickBot="1" x14ac:dyDescent="0.35">
      <c r="A99" s="1">
        <v>8.9000000000000306</v>
      </c>
      <c r="B99" s="54" t="s">
        <v>194</v>
      </c>
      <c r="C99" s="53" t="s">
        <v>29</v>
      </c>
      <c r="D99" s="53">
        <v>16</v>
      </c>
      <c r="E99" s="55"/>
      <c r="F99" s="6">
        <f t="shared" si="13"/>
        <v>0</v>
      </c>
    </row>
    <row r="100" spans="1:6" ht="15" thickBot="1" x14ac:dyDescent="0.35">
      <c r="A100" s="1">
        <v>8.1</v>
      </c>
      <c r="B100" s="54" t="s">
        <v>121</v>
      </c>
      <c r="C100" s="53" t="s">
        <v>122</v>
      </c>
      <c r="D100" s="53">
        <f>2*3*0.8</f>
        <v>4.8000000000000007</v>
      </c>
      <c r="E100" s="55"/>
      <c r="F100" s="6">
        <f t="shared" si="13"/>
        <v>0</v>
      </c>
    </row>
    <row r="101" spans="1:6" ht="15" thickBot="1" x14ac:dyDescent="0.35">
      <c r="A101" s="53"/>
      <c r="B101" s="57" t="s">
        <v>61</v>
      </c>
      <c r="C101" s="53"/>
      <c r="D101" s="53"/>
      <c r="E101" s="55"/>
      <c r="F101" s="56"/>
    </row>
    <row r="102" spans="1:6" ht="28.2" thickBot="1" x14ac:dyDescent="0.35">
      <c r="A102" s="94">
        <v>8.11</v>
      </c>
      <c r="B102" s="54" t="s">
        <v>130</v>
      </c>
      <c r="C102" s="53" t="s">
        <v>62</v>
      </c>
      <c r="D102" s="59">
        <v>169</v>
      </c>
      <c r="E102" s="55"/>
      <c r="F102" s="6">
        <f t="shared" ref="F102:F105" si="14">+ROUND(D102*E102,0)</f>
        <v>0</v>
      </c>
    </row>
    <row r="103" spans="1:6" ht="15" thickBot="1" x14ac:dyDescent="0.35">
      <c r="A103" s="53">
        <v>8.1199999999999992</v>
      </c>
      <c r="B103" s="58" t="s">
        <v>116</v>
      </c>
      <c r="C103" s="53" t="s">
        <v>29</v>
      </c>
      <c r="D103" s="53">
        <f>36*7.5+(14*20.8)+(2.2*21)+(12*4)</f>
        <v>655.40000000000009</v>
      </c>
      <c r="E103" s="55"/>
      <c r="F103" s="6">
        <f t="shared" si="14"/>
        <v>0</v>
      </c>
    </row>
    <row r="104" spans="1:6" ht="28.8" thickBot="1" x14ac:dyDescent="0.35">
      <c r="A104" s="94">
        <v>8.1300000000000008</v>
      </c>
      <c r="B104" s="60" t="s">
        <v>117</v>
      </c>
      <c r="C104" s="53" t="s">
        <v>63</v>
      </c>
      <c r="D104" s="53">
        <v>2</v>
      </c>
      <c r="E104" s="55"/>
      <c r="F104" s="6">
        <f t="shared" si="14"/>
        <v>0</v>
      </c>
    </row>
    <row r="105" spans="1:6" ht="15" thickBot="1" x14ac:dyDescent="0.35">
      <c r="A105" s="53">
        <v>8.14</v>
      </c>
      <c r="B105" s="61" t="s">
        <v>123</v>
      </c>
      <c r="C105" s="53" t="s">
        <v>29</v>
      </c>
      <c r="D105" s="53">
        <f>98.9+20.8+20.8+(2.2*12)</f>
        <v>166.9</v>
      </c>
      <c r="E105" s="55"/>
      <c r="F105" s="6">
        <f t="shared" si="14"/>
        <v>0</v>
      </c>
    </row>
    <row r="106" spans="1:6" ht="16.2" thickBot="1" x14ac:dyDescent="0.35">
      <c r="A106" s="53"/>
      <c r="B106" s="57" t="s">
        <v>114</v>
      </c>
      <c r="C106" s="62"/>
      <c r="D106" s="62"/>
      <c r="E106" s="63"/>
      <c r="F106" s="63"/>
    </row>
    <row r="107" spans="1:6" ht="16.2" thickBot="1" x14ac:dyDescent="0.35">
      <c r="A107" s="53">
        <v>8.14</v>
      </c>
      <c r="B107" s="64" t="s">
        <v>129</v>
      </c>
      <c r="C107" s="62" t="s">
        <v>63</v>
      </c>
      <c r="D107" s="65">
        <f>D70</f>
        <v>6</v>
      </c>
      <c r="E107" s="63"/>
      <c r="F107" s="63">
        <f>+D107*E107</f>
        <v>0</v>
      </c>
    </row>
    <row r="108" spans="1:6" ht="16.2" thickBot="1" x14ac:dyDescent="0.35">
      <c r="A108" s="53">
        <v>8.15</v>
      </c>
      <c r="B108" s="66" t="s">
        <v>115</v>
      </c>
      <c r="C108" s="53" t="s">
        <v>63</v>
      </c>
      <c r="D108" s="59">
        <f>D71</f>
        <v>2</v>
      </c>
      <c r="E108" s="67"/>
      <c r="F108" s="63">
        <f>+D108*E108</f>
        <v>0</v>
      </c>
    </row>
    <row r="109" spans="1:6" ht="15" thickBot="1" x14ac:dyDescent="0.35">
      <c r="A109" s="110" t="s">
        <v>64</v>
      </c>
      <c r="B109" s="110"/>
      <c r="C109" s="110"/>
      <c r="D109" s="16"/>
      <c r="E109" s="17"/>
      <c r="F109" s="12">
        <f>SUM(F89:F108)</f>
        <v>0</v>
      </c>
    </row>
    <row r="110" spans="1:6" ht="15" thickBot="1" x14ac:dyDescent="0.35">
      <c r="A110" s="10" t="s">
        <v>65</v>
      </c>
      <c r="B110" s="10"/>
      <c r="C110" s="10"/>
      <c r="D110" s="10"/>
      <c r="E110" s="10"/>
      <c r="F110" s="52"/>
    </row>
    <row r="111" spans="1:6" ht="108" customHeight="1" thickBot="1" x14ac:dyDescent="0.35">
      <c r="A111" s="109" t="s">
        <v>66</v>
      </c>
      <c r="B111" s="109"/>
      <c r="C111" s="109"/>
      <c r="D111" s="109"/>
      <c r="E111" s="109"/>
      <c r="F111" s="109"/>
    </row>
    <row r="112" spans="1:6" ht="28.2" thickBot="1" x14ac:dyDescent="0.35">
      <c r="A112" s="1">
        <v>9.1</v>
      </c>
      <c r="B112" s="2" t="s">
        <v>67</v>
      </c>
      <c r="C112" s="1" t="s">
        <v>68</v>
      </c>
      <c r="D112" s="14">
        <v>89</v>
      </c>
      <c r="E112" s="68"/>
      <c r="F112" s="6">
        <f t="shared" ref="F112:F114" si="15">+ROUND(D112*E112,0)</f>
        <v>0</v>
      </c>
    </row>
    <row r="113" spans="1:6" ht="28.2" thickBot="1" x14ac:dyDescent="0.35">
      <c r="A113" s="1">
        <v>9.1999999999999993</v>
      </c>
      <c r="B113" s="2" t="s">
        <v>69</v>
      </c>
      <c r="C113" s="1" t="s">
        <v>68</v>
      </c>
      <c r="D113" s="14">
        <f>D92-D112</f>
        <v>382</v>
      </c>
      <c r="E113" s="68"/>
      <c r="F113" s="6">
        <f t="shared" si="15"/>
        <v>0</v>
      </c>
    </row>
    <row r="114" spans="1:6" ht="28.2" thickBot="1" x14ac:dyDescent="0.35">
      <c r="A114" s="53">
        <v>9.3000000000000007</v>
      </c>
      <c r="B114" s="54" t="s">
        <v>70</v>
      </c>
      <c r="C114" s="1" t="s">
        <v>68</v>
      </c>
      <c r="D114" s="59">
        <f>D102</f>
        <v>169</v>
      </c>
      <c r="E114" s="55"/>
      <c r="F114" s="6">
        <f t="shared" si="15"/>
        <v>0</v>
      </c>
    </row>
    <row r="115" spans="1:6" ht="15" thickBot="1" x14ac:dyDescent="0.35">
      <c r="A115" s="115" t="s">
        <v>71</v>
      </c>
      <c r="B115" s="115"/>
      <c r="C115" s="115"/>
      <c r="D115" s="69"/>
      <c r="E115" s="70"/>
      <c r="F115" s="71">
        <f>SUM(F112:F114)</f>
        <v>0</v>
      </c>
    </row>
    <row r="116" spans="1:6" ht="15" thickBot="1" x14ac:dyDescent="0.35">
      <c r="A116" s="10" t="s">
        <v>72</v>
      </c>
      <c r="B116" s="10"/>
      <c r="C116" s="10"/>
      <c r="D116" s="10"/>
      <c r="E116" s="70"/>
      <c r="F116" s="10"/>
    </row>
    <row r="117" spans="1:6" ht="15" thickBot="1" x14ac:dyDescent="0.35">
      <c r="A117" s="53"/>
      <c r="B117" s="57" t="s">
        <v>73</v>
      </c>
      <c r="C117" s="53"/>
      <c r="D117" s="53"/>
      <c r="E117" s="55"/>
      <c r="F117" s="56"/>
    </row>
    <row r="118" spans="1:6" ht="55.8" thickBot="1" x14ac:dyDescent="0.35">
      <c r="A118" s="53">
        <v>10.1</v>
      </c>
      <c r="B118" s="54" t="s">
        <v>172</v>
      </c>
      <c r="C118" s="53" t="s">
        <v>2</v>
      </c>
      <c r="D118" s="53">
        <v>1</v>
      </c>
      <c r="E118" s="55"/>
      <c r="F118" s="6">
        <f>+ROUND(D118*E118,0)</f>
        <v>0</v>
      </c>
    </row>
    <row r="119" spans="1:6" ht="15" thickBot="1" x14ac:dyDescent="0.35">
      <c r="A119" s="53"/>
      <c r="B119" s="58"/>
      <c r="C119" s="53"/>
      <c r="D119" s="58"/>
      <c r="E119" s="55"/>
      <c r="F119" s="56"/>
    </row>
    <row r="120" spans="1:6" ht="15" thickBot="1" x14ac:dyDescent="0.35">
      <c r="A120" s="53"/>
      <c r="B120" s="72" t="s">
        <v>74</v>
      </c>
      <c r="C120" s="53"/>
      <c r="D120" s="58"/>
      <c r="E120" s="55"/>
      <c r="F120" s="56"/>
    </row>
    <row r="121" spans="1:6" ht="15" thickBot="1" x14ac:dyDescent="0.35">
      <c r="A121" s="73">
        <v>10.199999999999999</v>
      </c>
      <c r="B121" s="58" t="s">
        <v>185</v>
      </c>
      <c r="C121" s="53" t="s">
        <v>75</v>
      </c>
      <c r="D121" s="53">
        <v>8</v>
      </c>
      <c r="E121" s="55"/>
      <c r="F121" s="6">
        <f t="shared" ref="F121:F139" si="16">+ROUND(D121*E121,0)</f>
        <v>0</v>
      </c>
    </row>
    <row r="122" spans="1:6" ht="15" thickBot="1" x14ac:dyDescent="0.35">
      <c r="A122" s="73">
        <v>10.3</v>
      </c>
      <c r="B122" s="58" t="s">
        <v>186</v>
      </c>
      <c r="C122" s="53" t="s">
        <v>75</v>
      </c>
      <c r="D122" s="53">
        <v>10</v>
      </c>
      <c r="E122" s="55"/>
      <c r="F122" s="6">
        <f t="shared" si="16"/>
        <v>0</v>
      </c>
    </row>
    <row r="123" spans="1:6" ht="15" thickBot="1" x14ac:dyDescent="0.35">
      <c r="A123" s="73">
        <v>10.4</v>
      </c>
      <c r="B123" s="58" t="s">
        <v>187</v>
      </c>
      <c r="C123" s="53" t="s">
        <v>75</v>
      </c>
      <c r="D123" s="53">
        <v>10</v>
      </c>
      <c r="E123" s="55"/>
      <c r="F123" s="6">
        <f t="shared" si="16"/>
        <v>0</v>
      </c>
    </row>
    <row r="124" spans="1:6" ht="15" thickBot="1" x14ac:dyDescent="0.35">
      <c r="A124" s="73">
        <v>10.5</v>
      </c>
      <c r="B124" s="58" t="s">
        <v>173</v>
      </c>
      <c r="C124" s="53" t="s">
        <v>76</v>
      </c>
      <c r="D124" s="53">
        <v>40</v>
      </c>
      <c r="E124" s="55"/>
      <c r="F124" s="6">
        <f t="shared" si="16"/>
        <v>0</v>
      </c>
    </row>
    <row r="125" spans="1:6" ht="15" thickBot="1" x14ac:dyDescent="0.35">
      <c r="A125" s="73">
        <v>10.6</v>
      </c>
      <c r="B125" s="58" t="s">
        <v>174</v>
      </c>
      <c r="C125" s="53" t="s">
        <v>76</v>
      </c>
      <c r="D125" s="53">
        <v>35</v>
      </c>
      <c r="E125" s="55"/>
      <c r="F125" s="6">
        <f t="shared" si="16"/>
        <v>0</v>
      </c>
    </row>
    <row r="126" spans="1:6" ht="15" thickBot="1" x14ac:dyDescent="0.35">
      <c r="A126" s="73">
        <v>10.7</v>
      </c>
      <c r="B126" s="58" t="s">
        <v>175</v>
      </c>
      <c r="C126" s="53" t="s">
        <v>76</v>
      </c>
      <c r="D126" s="53">
        <v>15</v>
      </c>
      <c r="E126" s="55"/>
      <c r="F126" s="6">
        <f t="shared" si="16"/>
        <v>0</v>
      </c>
    </row>
    <row r="127" spans="1:6" ht="15" thickBot="1" x14ac:dyDescent="0.35">
      <c r="A127" s="73">
        <v>10.8</v>
      </c>
      <c r="B127" s="58" t="s">
        <v>176</v>
      </c>
      <c r="C127" s="53" t="s">
        <v>75</v>
      </c>
      <c r="D127" s="53">
        <v>20</v>
      </c>
      <c r="E127" s="55"/>
      <c r="F127" s="6">
        <f t="shared" si="16"/>
        <v>0</v>
      </c>
    </row>
    <row r="128" spans="1:6" ht="15" thickBot="1" x14ac:dyDescent="0.35">
      <c r="A128" s="73">
        <v>10.9</v>
      </c>
      <c r="B128" s="58" t="s">
        <v>177</v>
      </c>
      <c r="C128" s="53" t="s">
        <v>84</v>
      </c>
      <c r="D128" s="53">
        <v>4</v>
      </c>
      <c r="E128" s="55"/>
      <c r="F128" s="6">
        <f t="shared" si="16"/>
        <v>0</v>
      </c>
    </row>
    <row r="129" spans="1:6" s="98" customFormat="1" ht="15" thickBot="1" x14ac:dyDescent="0.35">
      <c r="A129" s="96">
        <v>10.1</v>
      </c>
      <c r="B129" s="58" t="s">
        <v>178</v>
      </c>
      <c r="C129" s="53" t="s">
        <v>84</v>
      </c>
      <c r="D129" s="53">
        <v>2</v>
      </c>
      <c r="E129" s="55"/>
      <c r="F129" s="6">
        <f t="shared" si="16"/>
        <v>0</v>
      </c>
    </row>
    <row r="130" spans="1:6" ht="15" thickBot="1" x14ac:dyDescent="0.35">
      <c r="A130" s="73">
        <v>10.11</v>
      </c>
      <c r="B130" s="58" t="s">
        <v>188</v>
      </c>
      <c r="C130" s="53" t="s">
        <v>75</v>
      </c>
      <c r="D130" s="53">
        <v>2</v>
      </c>
      <c r="E130" s="55"/>
      <c r="F130" s="6">
        <f t="shared" si="16"/>
        <v>0</v>
      </c>
    </row>
    <row r="131" spans="1:6" ht="15" thickBot="1" x14ac:dyDescent="0.35">
      <c r="A131" s="73">
        <v>10.119999999999999</v>
      </c>
      <c r="B131" s="58" t="s">
        <v>179</v>
      </c>
      <c r="C131" s="53" t="s">
        <v>75</v>
      </c>
      <c r="D131" s="53">
        <v>4</v>
      </c>
      <c r="E131" s="55"/>
      <c r="F131" s="6">
        <f t="shared" si="16"/>
        <v>0</v>
      </c>
    </row>
    <row r="132" spans="1:6" ht="15" thickBot="1" x14ac:dyDescent="0.35">
      <c r="A132" s="73">
        <v>10.130000000000001</v>
      </c>
      <c r="B132" s="58" t="s">
        <v>190</v>
      </c>
      <c r="C132" s="53" t="s">
        <v>75</v>
      </c>
      <c r="D132" s="53">
        <v>4</v>
      </c>
      <c r="E132" s="55"/>
      <c r="F132" s="6">
        <f t="shared" si="16"/>
        <v>0</v>
      </c>
    </row>
    <row r="133" spans="1:6" s="98" customFormat="1" ht="15" thickBot="1" x14ac:dyDescent="0.35">
      <c r="A133" s="73">
        <v>10.14</v>
      </c>
      <c r="B133" s="58" t="s">
        <v>180</v>
      </c>
      <c r="C133" s="53" t="s">
        <v>146</v>
      </c>
      <c r="D133" s="53">
        <v>2</v>
      </c>
      <c r="E133" s="55"/>
      <c r="F133" s="6">
        <f t="shared" si="16"/>
        <v>0</v>
      </c>
    </row>
    <row r="134" spans="1:6" s="98" customFormat="1" ht="15" thickBot="1" x14ac:dyDescent="0.35">
      <c r="A134" s="73">
        <v>10.15</v>
      </c>
      <c r="B134" s="58" t="s">
        <v>191</v>
      </c>
      <c r="C134" s="53" t="s">
        <v>84</v>
      </c>
      <c r="D134" s="53">
        <v>4</v>
      </c>
      <c r="E134" s="55"/>
      <c r="F134" s="6">
        <f t="shared" si="16"/>
        <v>0</v>
      </c>
    </row>
    <row r="135" spans="1:6" s="98" customFormat="1" ht="28.2" thickBot="1" x14ac:dyDescent="0.35">
      <c r="A135" s="73">
        <v>10.16</v>
      </c>
      <c r="B135" s="54" t="s">
        <v>181</v>
      </c>
      <c r="C135" s="53" t="s">
        <v>2</v>
      </c>
      <c r="D135" s="53">
        <v>1</v>
      </c>
      <c r="E135" s="55"/>
      <c r="F135" s="6">
        <f t="shared" si="16"/>
        <v>0</v>
      </c>
    </row>
    <row r="136" spans="1:6" ht="15" thickBot="1" x14ac:dyDescent="0.35">
      <c r="A136" s="73">
        <v>10.17</v>
      </c>
      <c r="B136" s="54" t="s">
        <v>182</v>
      </c>
      <c r="C136" s="53" t="s">
        <v>2</v>
      </c>
      <c r="D136" s="53">
        <v>1</v>
      </c>
      <c r="E136" s="74"/>
      <c r="F136" s="6">
        <f t="shared" si="16"/>
        <v>0</v>
      </c>
    </row>
    <row r="137" spans="1:6" ht="28.2" thickBot="1" x14ac:dyDescent="0.35">
      <c r="A137" s="73">
        <v>10.18</v>
      </c>
      <c r="B137" s="54" t="s">
        <v>183</v>
      </c>
      <c r="C137" s="53" t="s">
        <v>76</v>
      </c>
      <c r="D137" s="53">
        <v>100</v>
      </c>
      <c r="E137" s="67"/>
      <c r="F137" s="6">
        <f t="shared" si="16"/>
        <v>0</v>
      </c>
    </row>
    <row r="138" spans="1:6" ht="16.2" thickBot="1" x14ac:dyDescent="0.35">
      <c r="A138" s="73">
        <v>10.19</v>
      </c>
      <c r="B138" s="54" t="s">
        <v>184</v>
      </c>
      <c r="C138" s="53" t="s">
        <v>76</v>
      </c>
      <c r="D138" s="53">
        <v>100</v>
      </c>
      <c r="E138" s="63"/>
      <c r="F138" s="6">
        <f t="shared" si="16"/>
        <v>0</v>
      </c>
    </row>
    <row r="139" spans="1:6" s="98" customFormat="1" ht="16.2" thickBot="1" x14ac:dyDescent="0.35">
      <c r="A139" s="96">
        <v>10.199999999999999</v>
      </c>
      <c r="B139" s="54" t="s">
        <v>189</v>
      </c>
      <c r="C139" s="53" t="s">
        <v>84</v>
      </c>
      <c r="D139" s="53">
        <v>2</v>
      </c>
      <c r="E139" s="63"/>
      <c r="F139" s="63">
        <f t="shared" si="16"/>
        <v>0</v>
      </c>
    </row>
    <row r="140" spans="1:6" ht="31.8" thickBot="1" x14ac:dyDescent="0.35">
      <c r="A140" s="53"/>
      <c r="B140" s="79" t="s">
        <v>78</v>
      </c>
      <c r="C140" s="80"/>
      <c r="D140" s="81"/>
      <c r="E140" s="80"/>
      <c r="F140" s="80"/>
    </row>
    <row r="141" spans="1:6" ht="47.4" thickBot="1" x14ac:dyDescent="0.35">
      <c r="A141" s="53">
        <v>10.14</v>
      </c>
      <c r="B141" s="64" t="s">
        <v>79</v>
      </c>
      <c r="C141" s="62" t="s">
        <v>63</v>
      </c>
      <c r="D141" s="62">
        <v>4</v>
      </c>
      <c r="E141" s="63"/>
      <c r="F141" s="63">
        <f>+D141*E141</f>
        <v>0</v>
      </c>
    </row>
    <row r="142" spans="1:6" ht="16.2" thickBot="1" x14ac:dyDescent="0.35">
      <c r="A142" s="53">
        <v>10.15</v>
      </c>
      <c r="B142" s="82" t="s">
        <v>80</v>
      </c>
      <c r="C142" s="62" t="s">
        <v>63</v>
      </c>
      <c r="D142" s="62">
        <v>4</v>
      </c>
      <c r="E142" s="63"/>
      <c r="F142" s="63">
        <f>+D142*E142</f>
        <v>0</v>
      </c>
    </row>
    <row r="143" spans="1:6" ht="15" thickBot="1" x14ac:dyDescent="0.35">
      <c r="A143" s="53"/>
      <c r="B143" s="83" t="s">
        <v>81</v>
      </c>
      <c r="C143" s="53"/>
      <c r="D143" s="58"/>
      <c r="E143" s="55"/>
      <c r="F143" s="56"/>
    </row>
    <row r="144" spans="1:6" ht="15" thickBot="1" x14ac:dyDescent="0.35">
      <c r="A144" s="115" t="s">
        <v>82</v>
      </c>
      <c r="B144" s="115"/>
      <c r="C144" s="115"/>
      <c r="D144" s="69"/>
      <c r="E144" s="70"/>
      <c r="F144" s="71">
        <f>SUM(F118:F143)</f>
        <v>0</v>
      </c>
    </row>
    <row r="145" spans="1:6" ht="15" thickBot="1" x14ac:dyDescent="0.35">
      <c r="A145" s="53"/>
      <c r="B145" s="84" t="s">
        <v>83</v>
      </c>
      <c r="C145" s="53"/>
      <c r="D145" s="53"/>
      <c r="E145" s="85"/>
      <c r="F145" s="86"/>
    </row>
    <row r="146" spans="1:6" ht="42" thickBot="1" x14ac:dyDescent="0.35">
      <c r="A146" s="53">
        <v>11.1</v>
      </c>
      <c r="B146" s="54" t="s">
        <v>195</v>
      </c>
      <c r="C146" s="53" t="s">
        <v>84</v>
      </c>
      <c r="D146" s="53">
        <v>4</v>
      </c>
      <c r="E146" s="87"/>
      <c r="F146" s="63">
        <f t="shared" ref="F146:F173" si="17">+D146*E146</f>
        <v>0</v>
      </c>
    </row>
    <row r="147" spans="1:6" ht="28.2" thickBot="1" x14ac:dyDescent="0.35">
      <c r="A147" s="53">
        <v>11.2</v>
      </c>
      <c r="B147" s="54" t="s">
        <v>196</v>
      </c>
      <c r="C147" s="53" t="s">
        <v>197</v>
      </c>
      <c r="D147" s="53">
        <v>4</v>
      </c>
      <c r="E147" s="87"/>
      <c r="F147" s="63">
        <f t="shared" si="17"/>
        <v>0</v>
      </c>
    </row>
    <row r="148" spans="1:6" ht="16.2" thickBot="1" x14ac:dyDescent="0.35">
      <c r="A148" s="53">
        <v>11.3</v>
      </c>
      <c r="B148" s="54" t="s">
        <v>144</v>
      </c>
      <c r="C148" s="53" t="s">
        <v>84</v>
      </c>
      <c r="D148" s="53">
        <v>2</v>
      </c>
      <c r="E148" s="87"/>
      <c r="F148" s="63">
        <f t="shared" si="17"/>
        <v>0</v>
      </c>
    </row>
    <row r="149" spans="1:6" s="98" customFormat="1" ht="18.45" customHeight="1" thickBot="1" x14ac:dyDescent="0.35">
      <c r="A149" s="53">
        <v>11.4</v>
      </c>
      <c r="B149" s="54" t="s">
        <v>161</v>
      </c>
      <c r="C149" s="53" t="s">
        <v>84</v>
      </c>
      <c r="D149" s="53">
        <v>2</v>
      </c>
      <c r="E149" s="87"/>
      <c r="F149" s="63">
        <f t="shared" si="17"/>
        <v>0</v>
      </c>
    </row>
    <row r="150" spans="1:6" ht="16.2" thickBot="1" x14ac:dyDescent="0.35">
      <c r="A150" s="53">
        <v>11.5</v>
      </c>
      <c r="B150" s="54" t="s">
        <v>198</v>
      </c>
      <c r="C150" s="53" t="s">
        <v>197</v>
      </c>
      <c r="D150" s="53">
        <v>2</v>
      </c>
      <c r="E150" s="87"/>
      <c r="F150" s="63">
        <f t="shared" si="17"/>
        <v>0</v>
      </c>
    </row>
    <row r="151" spans="1:6" ht="16.2" thickBot="1" x14ac:dyDescent="0.35">
      <c r="A151" s="53">
        <v>11.6</v>
      </c>
      <c r="B151" s="54" t="s">
        <v>145</v>
      </c>
      <c r="C151" s="53" t="s">
        <v>146</v>
      </c>
      <c r="D151" s="53">
        <v>2</v>
      </c>
      <c r="E151" s="87"/>
      <c r="F151" s="63">
        <f t="shared" si="17"/>
        <v>0</v>
      </c>
    </row>
    <row r="152" spans="1:6" ht="16.2" thickBot="1" x14ac:dyDescent="0.35">
      <c r="A152" s="53">
        <v>11.7</v>
      </c>
      <c r="B152" s="54" t="s">
        <v>147</v>
      </c>
      <c r="C152" s="53" t="s">
        <v>146</v>
      </c>
      <c r="D152" s="53">
        <v>4</v>
      </c>
      <c r="E152" s="87"/>
      <c r="F152" s="63">
        <f t="shared" si="17"/>
        <v>0</v>
      </c>
    </row>
    <row r="153" spans="1:6" ht="16.2" thickBot="1" x14ac:dyDescent="0.35">
      <c r="A153" s="53">
        <v>11.8</v>
      </c>
      <c r="B153" s="54" t="s">
        <v>148</v>
      </c>
      <c r="C153" s="53" t="s">
        <v>146</v>
      </c>
      <c r="D153" s="53">
        <v>4</v>
      </c>
      <c r="E153" s="87"/>
      <c r="F153" s="63">
        <f t="shared" si="17"/>
        <v>0</v>
      </c>
    </row>
    <row r="154" spans="1:6" ht="16.2" thickBot="1" x14ac:dyDescent="0.35">
      <c r="A154" s="53">
        <v>11.9</v>
      </c>
      <c r="B154" s="54" t="s">
        <v>149</v>
      </c>
      <c r="C154" s="53" t="s">
        <v>146</v>
      </c>
      <c r="D154" s="53">
        <v>2</v>
      </c>
      <c r="E154" s="87"/>
      <c r="F154" s="63">
        <f t="shared" si="17"/>
        <v>0</v>
      </c>
    </row>
    <row r="155" spans="1:6" ht="16.2" thickBot="1" x14ac:dyDescent="0.35">
      <c r="A155" s="94">
        <v>11.1</v>
      </c>
      <c r="B155" s="54" t="s">
        <v>150</v>
      </c>
      <c r="C155" s="53" t="s">
        <v>146</v>
      </c>
      <c r="D155" s="53">
        <v>4</v>
      </c>
      <c r="E155" s="87"/>
      <c r="F155" s="63">
        <f t="shared" si="17"/>
        <v>0</v>
      </c>
    </row>
    <row r="156" spans="1:6" ht="16.2" thickBot="1" x14ac:dyDescent="0.35">
      <c r="A156" s="53">
        <v>11.11</v>
      </c>
      <c r="B156" s="54" t="s">
        <v>151</v>
      </c>
      <c r="C156" s="53" t="s">
        <v>146</v>
      </c>
      <c r="D156" s="53">
        <v>4</v>
      </c>
      <c r="E156" s="87"/>
      <c r="F156" s="63">
        <f t="shared" si="17"/>
        <v>0</v>
      </c>
    </row>
    <row r="157" spans="1:6" ht="16.2" thickBot="1" x14ac:dyDescent="0.35">
      <c r="A157" s="53">
        <v>11.12</v>
      </c>
      <c r="B157" s="54" t="s">
        <v>152</v>
      </c>
      <c r="C157" s="53" t="s">
        <v>146</v>
      </c>
      <c r="D157" s="53">
        <v>4</v>
      </c>
      <c r="E157" s="87"/>
      <c r="F157" s="63">
        <f t="shared" si="17"/>
        <v>0</v>
      </c>
    </row>
    <row r="158" spans="1:6" ht="16.2" thickBot="1" x14ac:dyDescent="0.35">
      <c r="A158" s="53">
        <v>11.13</v>
      </c>
      <c r="B158" s="54" t="s">
        <v>153</v>
      </c>
      <c r="C158" s="53" t="s">
        <v>146</v>
      </c>
      <c r="D158" s="53">
        <v>4</v>
      </c>
      <c r="E158" s="87"/>
      <c r="F158" s="63">
        <f t="shared" si="17"/>
        <v>0</v>
      </c>
    </row>
    <row r="159" spans="1:6" s="97" customFormat="1" ht="16.2" thickBot="1" x14ac:dyDescent="0.35">
      <c r="A159" s="53">
        <v>11.14</v>
      </c>
      <c r="B159" s="54" t="s">
        <v>154</v>
      </c>
      <c r="C159" s="53" t="s">
        <v>146</v>
      </c>
      <c r="D159" s="53">
        <v>4</v>
      </c>
      <c r="E159" s="87"/>
      <c r="F159" s="63">
        <f t="shared" si="17"/>
        <v>0</v>
      </c>
    </row>
    <row r="160" spans="1:6" s="97" customFormat="1" ht="16.2" thickBot="1" x14ac:dyDescent="0.35">
      <c r="A160" s="53">
        <v>11.15</v>
      </c>
      <c r="B160" s="54" t="s">
        <v>155</v>
      </c>
      <c r="C160" s="53" t="s">
        <v>146</v>
      </c>
      <c r="D160" s="53">
        <v>2</v>
      </c>
      <c r="E160" s="87"/>
      <c r="F160" s="63">
        <f t="shared" si="17"/>
        <v>0</v>
      </c>
    </row>
    <row r="161" spans="1:6" s="98" customFormat="1" ht="16.2" thickBot="1" x14ac:dyDescent="0.35">
      <c r="A161" s="53">
        <v>11.16</v>
      </c>
      <c r="B161" s="54" t="s">
        <v>156</v>
      </c>
      <c r="C161" s="53" t="s">
        <v>146</v>
      </c>
      <c r="D161" s="53">
        <v>4</v>
      </c>
      <c r="E161" s="87"/>
      <c r="F161" s="63">
        <f t="shared" si="17"/>
        <v>0</v>
      </c>
    </row>
    <row r="162" spans="1:6" s="98" customFormat="1" ht="16.2" thickBot="1" x14ac:dyDescent="0.35">
      <c r="A162" s="53">
        <v>11.17</v>
      </c>
      <c r="B162" s="54" t="s">
        <v>163</v>
      </c>
      <c r="C162" s="53" t="s">
        <v>75</v>
      </c>
      <c r="D162" s="53">
        <v>4</v>
      </c>
      <c r="E162" s="87"/>
      <c r="F162" s="63">
        <f t="shared" si="17"/>
        <v>0</v>
      </c>
    </row>
    <row r="163" spans="1:6" s="98" customFormat="1" ht="16.2" thickBot="1" x14ac:dyDescent="0.35">
      <c r="A163" s="53">
        <v>11.18</v>
      </c>
      <c r="B163" s="54" t="s">
        <v>158</v>
      </c>
      <c r="C163" s="53" t="s">
        <v>84</v>
      </c>
      <c r="D163" s="53">
        <v>4</v>
      </c>
      <c r="E163" s="87"/>
      <c r="F163" s="63">
        <f t="shared" si="17"/>
        <v>0</v>
      </c>
    </row>
    <row r="164" spans="1:6" s="98" customFormat="1" ht="16.2" thickBot="1" x14ac:dyDescent="0.35">
      <c r="A164" s="53">
        <v>11.19</v>
      </c>
      <c r="B164" s="54" t="s">
        <v>159</v>
      </c>
      <c r="C164" s="53" t="s">
        <v>75</v>
      </c>
      <c r="D164" s="53">
        <v>4</v>
      </c>
      <c r="E164" s="87"/>
      <c r="F164" s="63">
        <f t="shared" si="17"/>
        <v>0</v>
      </c>
    </row>
    <row r="165" spans="1:6" s="98" customFormat="1" ht="16.2" thickBot="1" x14ac:dyDescent="0.35">
      <c r="A165" s="94">
        <v>11.2</v>
      </c>
      <c r="B165" s="54" t="s">
        <v>160</v>
      </c>
      <c r="C165" s="53" t="s">
        <v>84</v>
      </c>
      <c r="D165" s="53">
        <v>4</v>
      </c>
      <c r="E165" s="87"/>
      <c r="F165" s="63">
        <f t="shared" si="17"/>
        <v>0</v>
      </c>
    </row>
    <row r="166" spans="1:6" s="98" customFormat="1" ht="16.2" thickBot="1" x14ac:dyDescent="0.35">
      <c r="A166" s="53">
        <v>11.21</v>
      </c>
      <c r="B166" s="54" t="s">
        <v>199</v>
      </c>
      <c r="C166" s="53" t="s">
        <v>197</v>
      </c>
      <c r="D166" s="53">
        <v>4</v>
      </c>
      <c r="E166" s="87"/>
      <c r="F166" s="63">
        <f t="shared" si="17"/>
        <v>0</v>
      </c>
    </row>
    <row r="167" spans="1:6" ht="28.2" thickBot="1" x14ac:dyDescent="0.35">
      <c r="A167" s="53">
        <v>11.22</v>
      </c>
      <c r="B167" s="95" t="s">
        <v>134</v>
      </c>
      <c r="C167" s="53" t="s">
        <v>2</v>
      </c>
      <c r="D167" s="53">
        <v>2</v>
      </c>
      <c r="E167" s="87"/>
      <c r="F167" s="63">
        <f t="shared" si="17"/>
        <v>0</v>
      </c>
    </row>
    <row r="168" spans="1:6" ht="28.2" thickBot="1" x14ac:dyDescent="0.35">
      <c r="A168" s="53">
        <v>11.23</v>
      </c>
      <c r="B168" s="54" t="s">
        <v>157</v>
      </c>
      <c r="C168" s="53" t="s">
        <v>2</v>
      </c>
      <c r="D168" s="53">
        <v>1</v>
      </c>
      <c r="E168" s="87"/>
      <c r="F168" s="63">
        <f t="shared" si="17"/>
        <v>0</v>
      </c>
    </row>
    <row r="169" spans="1:6" ht="16.2" thickBot="1" x14ac:dyDescent="0.35">
      <c r="A169" s="53">
        <v>11.24</v>
      </c>
      <c r="B169" s="58" t="s">
        <v>162</v>
      </c>
      <c r="C169" s="53" t="s">
        <v>75</v>
      </c>
      <c r="D169" s="53">
        <v>4</v>
      </c>
      <c r="E169" s="87"/>
      <c r="F169" s="63">
        <f t="shared" si="17"/>
        <v>0</v>
      </c>
    </row>
    <row r="170" spans="1:6" ht="16.2" thickBot="1" x14ac:dyDescent="0.35">
      <c r="A170" s="53">
        <v>11.25</v>
      </c>
      <c r="B170" s="58" t="s">
        <v>85</v>
      </c>
      <c r="C170" s="53" t="s">
        <v>75</v>
      </c>
      <c r="D170" s="53">
        <v>4</v>
      </c>
      <c r="E170" s="87"/>
      <c r="F170" s="63">
        <f t="shared" si="17"/>
        <v>0</v>
      </c>
    </row>
    <row r="171" spans="1:6" ht="42" thickBot="1" x14ac:dyDescent="0.35">
      <c r="A171" s="53">
        <v>11.26</v>
      </c>
      <c r="B171" s="54" t="s">
        <v>164</v>
      </c>
      <c r="C171" s="53" t="s">
        <v>75</v>
      </c>
      <c r="D171" s="53">
        <v>4</v>
      </c>
      <c r="E171" s="87"/>
      <c r="F171" s="63">
        <f t="shared" si="17"/>
        <v>0</v>
      </c>
    </row>
    <row r="172" spans="1:6" ht="16.2" thickBot="1" x14ac:dyDescent="0.35">
      <c r="A172" s="53">
        <v>11.27</v>
      </c>
      <c r="B172" s="58" t="s">
        <v>135</v>
      </c>
      <c r="C172" s="53" t="s">
        <v>86</v>
      </c>
      <c r="D172" s="53">
        <v>40</v>
      </c>
      <c r="E172" s="87"/>
      <c r="F172" s="63">
        <f t="shared" si="17"/>
        <v>0</v>
      </c>
    </row>
    <row r="173" spans="1:6" ht="16.2" thickBot="1" x14ac:dyDescent="0.35">
      <c r="A173" s="53">
        <v>11.28</v>
      </c>
      <c r="B173" s="58" t="s">
        <v>136</v>
      </c>
      <c r="C173" s="53" t="s">
        <v>2</v>
      </c>
      <c r="D173" s="53">
        <v>1</v>
      </c>
      <c r="E173" s="87"/>
      <c r="F173" s="63">
        <f t="shared" si="17"/>
        <v>0</v>
      </c>
    </row>
    <row r="174" spans="1:6" ht="15" thickBot="1" x14ac:dyDescent="0.35">
      <c r="A174" s="115" t="s">
        <v>87</v>
      </c>
      <c r="B174" s="115"/>
      <c r="C174" s="115"/>
      <c r="D174" s="69"/>
      <c r="E174" s="70"/>
      <c r="F174" s="71">
        <f>SUM(F146:F173)</f>
        <v>0</v>
      </c>
    </row>
    <row r="175" spans="1:6" ht="15" thickBot="1" x14ac:dyDescent="0.35">
      <c r="A175" s="88"/>
      <c r="B175" s="88" t="s">
        <v>88</v>
      </c>
      <c r="C175" s="88"/>
      <c r="D175" s="88"/>
      <c r="E175" s="89"/>
      <c r="F175" s="90"/>
    </row>
    <row r="176" spans="1:6" ht="15" thickBot="1" x14ac:dyDescent="0.35">
      <c r="A176" s="53"/>
      <c r="B176" s="58"/>
      <c r="C176" s="53"/>
      <c r="D176" s="58"/>
      <c r="E176" s="55"/>
      <c r="F176" s="55"/>
    </row>
    <row r="177" spans="1:6" ht="15" thickBot="1" x14ac:dyDescent="0.35">
      <c r="A177" s="88"/>
      <c r="B177" s="88" t="s">
        <v>89</v>
      </c>
      <c r="C177" s="88"/>
      <c r="D177" s="88"/>
      <c r="E177" s="91"/>
      <c r="F177" s="91"/>
    </row>
    <row r="178" spans="1:6" ht="15" thickBot="1" x14ac:dyDescent="0.35">
      <c r="A178" s="53"/>
      <c r="B178" s="92" t="s">
        <v>90</v>
      </c>
      <c r="C178" s="88"/>
      <c r="D178" s="88"/>
      <c r="E178" s="91"/>
      <c r="F178" s="55"/>
    </row>
    <row r="179" spans="1:6" ht="15" thickBot="1" x14ac:dyDescent="0.35">
      <c r="A179" s="53"/>
      <c r="B179" s="93" t="str">
        <f>+A4</f>
        <v>BILL NO 1 PRELIMINARY WORKS</v>
      </c>
      <c r="C179" s="88"/>
      <c r="D179" s="88"/>
      <c r="E179" s="91"/>
      <c r="F179" s="55">
        <f>+F10</f>
        <v>0</v>
      </c>
    </row>
    <row r="180" spans="1:6" ht="15" thickBot="1" x14ac:dyDescent="0.35">
      <c r="A180" s="53"/>
      <c r="B180" s="93" t="str">
        <f>+A11</f>
        <v>BILL NO 2 EXCAVATION AND EARTHWORKS</v>
      </c>
      <c r="C180" s="88"/>
      <c r="D180" s="88"/>
      <c r="E180" s="91"/>
      <c r="F180" s="55">
        <f>+F17</f>
        <v>0</v>
      </c>
    </row>
    <row r="181" spans="1:6" ht="15" thickBot="1" x14ac:dyDescent="0.35">
      <c r="A181" s="53"/>
      <c r="B181" s="93" t="str">
        <f>+A18</f>
        <v>BILL NO 3 SUBSTRUCTURE WORKS</v>
      </c>
      <c r="C181" s="88"/>
      <c r="D181" s="88"/>
      <c r="E181" s="91"/>
      <c r="F181" s="55">
        <f>+F44</f>
        <v>0</v>
      </c>
    </row>
    <row r="182" spans="1:6" ht="15" thickBot="1" x14ac:dyDescent="0.35">
      <c r="A182" s="53"/>
      <c r="B182" s="93" t="str">
        <f>+A45</f>
        <v>BILL NO 4 SUPERSTRUCTURE WORKS</v>
      </c>
      <c r="C182" s="88"/>
      <c r="D182" s="88"/>
      <c r="E182" s="91"/>
      <c r="F182" s="55">
        <f>+F58</f>
        <v>0</v>
      </c>
    </row>
    <row r="183" spans="1:6" ht="15" thickBot="1" x14ac:dyDescent="0.35">
      <c r="A183" s="53"/>
      <c r="B183" s="93" t="str">
        <f>+A59</f>
        <v>BILL NO 5 DOORS</v>
      </c>
      <c r="C183" s="88"/>
      <c r="D183" s="88"/>
      <c r="E183" s="91"/>
      <c r="F183" s="55">
        <f>+F67</f>
        <v>0</v>
      </c>
    </row>
    <row r="184" spans="1:6" ht="15" thickBot="1" x14ac:dyDescent="0.35">
      <c r="A184" s="53"/>
      <c r="B184" s="93" t="str">
        <f>+A68</f>
        <v>BILL NO 6 WINDOWS</v>
      </c>
      <c r="C184" s="88"/>
      <c r="D184" s="88"/>
      <c r="E184" s="91"/>
      <c r="F184" s="55">
        <f>+F75</f>
        <v>0</v>
      </c>
    </row>
    <row r="185" spans="1:6" ht="15" thickBot="1" x14ac:dyDescent="0.35">
      <c r="A185" s="53"/>
      <c r="B185" s="93" t="str">
        <f>+A76</f>
        <v>BILL NO 7 ROOFING</v>
      </c>
      <c r="C185" s="88"/>
      <c r="D185" s="88"/>
      <c r="E185" s="91"/>
      <c r="F185" s="55">
        <f>+F86</f>
        <v>0</v>
      </c>
    </row>
    <row r="186" spans="1:6" ht="15" thickBot="1" x14ac:dyDescent="0.35">
      <c r="A186" s="53"/>
      <c r="B186" s="93" t="str">
        <f>+A87</f>
        <v>BILL NO 8 FINISHES</v>
      </c>
      <c r="C186" s="88"/>
      <c r="D186" s="88"/>
      <c r="E186" s="91"/>
      <c r="F186" s="55">
        <f>+F109</f>
        <v>0</v>
      </c>
    </row>
    <row r="187" spans="1:6" ht="15" thickBot="1" x14ac:dyDescent="0.35">
      <c r="A187" s="53"/>
      <c r="B187" s="93" t="str">
        <f>+A110</f>
        <v>BILL NO 9 PAINTING AND DECORATIONS</v>
      </c>
      <c r="C187" s="88"/>
      <c r="D187" s="88"/>
      <c r="E187" s="91"/>
      <c r="F187" s="55">
        <f>+F115</f>
        <v>0</v>
      </c>
    </row>
    <row r="188" spans="1:6" ht="15" thickBot="1" x14ac:dyDescent="0.35">
      <c r="A188" s="53"/>
      <c r="B188" s="93" t="str">
        <f>+A116</f>
        <v>BILL NO 10 ELECTRICAL WORKS</v>
      </c>
      <c r="C188" s="88"/>
      <c r="D188" s="88"/>
      <c r="E188" s="91"/>
      <c r="F188" s="55">
        <f>+F144</f>
        <v>0</v>
      </c>
    </row>
    <row r="189" spans="1:6" ht="15" thickBot="1" x14ac:dyDescent="0.35">
      <c r="A189" s="53"/>
      <c r="B189" s="93" t="str">
        <f>B145</f>
        <v>BILL NO 11 PLUMBING AND SANITATION.</v>
      </c>
      <c r="C189" s="88"/>
      <c r="D189" s="88"/>
      <c r="E189" s="91"/>
      <c r="F189" s="55">
        <f>F174</f>
        <v>0</v>
      </c>
    </row>
    <row r="190" spans="1:6" ht="15" thickBot="1" x14ac:dyDescent="0.35">
      <c r="A190" s="53"/>
      <c r="B190" s="93" t="s">
        <v>169</v>
      </c>
      <c r="C190" s="88"/>
      <c r="D190" s="88"/>
      <c r="E190" s="91"/>
      <c r="F190" s="91">
        <f>SUM(F179:F189)</f>
        <v>0</v>
      </c>
    </row>
  </sheetData>
  <mergeCells count="23">
    <mergeCell ref="A109:C109"/>
    <mergeCell ref="A111:F111"/>
    <mergeCell ref="A115:C115"/>
    <mergeCell ref="A144:C144"/>
    <mergeCell ref="A174:C174"/>
    <mergeCell ref="A86:C86"/>
    <mergeCell ref="A88:F88"/>
    <mergeCell ref="A17:C17"/>
    <mergeCell ref="A19:F19"/>
    <mergeCell ref="A44:C44"/>
    <mergeCell ref="A46:F46"/>
    <mergeCell ref="A58:C58"/>
    <mergeCell ref="A60:F60"/>
    <mergeCell ref="A67:C67"/>
    <mergeCell ref="A69:F69"/>
    <mergeCell ref="A75:C75"/>
    <mergeCell ref="A77:F77"/>
    <mergeCell ref="A1:F1"/>
    <mergeCell ref="A3:F3"/>
    <mergeCell ref="A4:E4"/>
    <mergeCell ref="A6:F6"/>
    <mergeCell ref="A10:C10"/>
    <mergeCell ref="A2: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62CC1-3896-4500-B04C-3BB99F3D0B36}">
  <dimension ref="A1:F191"/>
  <sheetViews>
    <sheetView tabSelected="1" topLeftCell="A148" workbookViewId="0">
      <selection activeCell="E48" sqref="E48:E57"/>
    </sheetView>
  </sheetViews>
  <sheetFormatPr defaultColWidth="8.77734375" defaultRowHeight="14.4" x14ac:dyDescent="0.3"/>
  <cols>
    <col min="1" max="1" width="7.44140625" style="98" customWidth="1"/>
    <col min="2" max="2" width="90.21875" style="98" customWidth="1"/>
    <col min="3" max="3" width="12.44140625" style="98" customWidth="1"/>
    <col min="4" max="4" width="13.44140625" style="98" customWidth="1"/>
    <col min="5" max="5" width="14.21875" style="98" bestFit="1" customWidth="1"/>
    <col min="6" max="6" width="19.21875" style="98" bestFit="1" customWidth="1"/>
    <col min="7" max="16384" width="8.77734375" style="98"/>
  </cols>
  <sheetData>
    <row r="1" spans="1:6" ht="34.049999999999997" customHeight="1" thickBot="1" x14ac:dyDescent="0.35">
      <c r="A1" s="106" t="s">
        <v>211</v>
      </c>
      <c r="B1" s="105"/>
      <c r="C1" s="105"/>
      <c r="D1" s="105"/>
      <c r="E1" s="105"/>
      <c r="F1" s="105"/>
    </row>
    <row r="2" spans="1:6" ht="34.049999999999997" customHeight="1" thickBot="1" x14ac:dyDescent="0.35">
      <c r="A2" s="111" t="s">
        <v>200</v>
      </c>
      <c r="B2" s="112"/>
      <c r="C2" s="112"/>
      <c r="D2" s="112"/>
      <c r="E2" s="112"/>
      <c r="F2" s="113"/>
    </row>
    <row r="3" spans="1:6" ht="57.45" customHeight="1" thickBot="1" x14ac:dyDescent="0.35">
      <c r="A3" s="107" t="s">
        <v>0</v>
      </c>
      <c r="B3" s="107"/>
      <c r="C3" s="107"/>
      <c r="D3" s="107"/>
      <c r="E3" s="107"/>
      <c r="F3" s="107"/>
    </row>
    <row r="4" spans="1:6" ht="15" thickBot="1" x14ac:dyDescent="0.35">
      <c r="A4" s="108" t="s">
        <v>1</v>
      </c>
      <c r="B4" s="108"/>
      <c r="C4" s="108"/>
      <c r="D4" s="108"/>
      <c r="E4" s="108"/>
      <c r="F4" s="8"/>
    </row>
    <row r="5" spans="1:6" ht="15" thickBot="1" x14ac:dyDescent="0.35">
      <c r="A5" s="9" t="s">
        <v>2</v>
      </c>
      <c r="B5" s="10" t="s">
        <v>3</v>
      </c>
      <c r="C5" s="9" t="s">
        <v>4</v>
      </c>
      <c r="D5" s="11" t="s">
        <v>5</v>
      </c>
      <c r="E5" s="12" t="s">
        <v>6</v>
      </c>
      <c r="F5" s="12" t="s">
        <v>7</v>
      </c>
    </row>
    <row r="6" spans="1:6" ht="27" customHeight="1" thickBot="1" x14ac:dyDescent="0.35">
      <c r="A6" s="109" t="s">
        <v>8</v>
      </c>
      <c r="B6" s="109"/>
      <c r="C6" s="109"/>
      <c r="D6" s="109"/>
      <c r="E6" s="109"/>
      <c r="F6" s="109"/>
    </row>
    <row r="7" spans="1:6" ht="42.6" thickBot="1" x14ac:dyDescent="0.35">
      <c r="A7" s="1">
        <v>1.1000000000000001</v>
      </c>
      <c r="B7" s="13" t="s">
        <v>9</v>
      </c>
      <c r="C7" s="1" t="s">
        <v>119</v>
      </c>
      <c r="D7" s="14">
        <v>1</v>
      </c>
      <c r="E7" s="6"/>
      <c r="F7" s="6">
        <f>+ROUND(D7*E7,0)</f>
        <v>0</v>
      </c>
    </row>
    <row r="8" spans="1:6" ht="28.8" thickBot="1" x14ac:dyDescent="0.35">
      <c r="A8" s="1">
        <v>1.2</v>
      </c>
      <c r="B8" s="13" t="s">
        <v>91</v>
      </c>
      <c r="C8" s="1" t="s">
        <v>208</v>
      </c>
      <c r="D8" s="14">
        <v>1</v>
      </c>
      <c r="E8" s="6"/>
      <c r="F8" s="6">
        <f>+ROUND(D8*E8,0)</f>
        <v>0</v>
      </c>
    </row>
    <row r="9" spans="1:6" ht="28.2" thickBot="1" x14ac:dyDescent="0.35">
      <c r="A9" s="1">
        <v>1.3</v>
      </c>
      <c r="B9" s="2" t="s">
        <v>92</v>
      </c>
      <c r="C9" s="1" t="s">
        <v>11</v>
      </c>
      <c r="D9" s="15">
        <f>ROUNDUP(7.35*22.7,1)</f>
        <v>166.9</v>
      </c>
      <c r="E9" s="6"/>
      <c r="F9" s="6">
        <f>+ROUND(D9*E9,0)</f>
        <v>0</v>
      </c>
    </row>
    <row r="10" spans="1:6" ht="15" thickBot="1" x14ac:dyDescent="0.35">
      <c r="A10" s="110" t="s">
        <v>12</v>
      </c>
      <c r="B10" s="110"/>
      <c r="C10" s="110"/>
      <c r="D10" s="16"/>
      <c r="E10" s="17"/>
      <c r="F10" s="12">
        <f>SUM(F7:F9)</f>
        <v>0</v>
      </c>
    </row>
    <row r="11" spans="1:6" ht="15" thickBot="1" x14ac:dyDescent="0.35">
      <c r="A11" s="10" t="s">
        <v>13</v>
      </c>
      <c r="B11" s="10"/>
      <c r="C11" s="10"/>
      <c r="D11" s="10"/>
      <c r="E11" s="10"/>
      <c r="F11" s="8"/>
    </row>
    <row r="12" spans="1:6" ht="28.8" thickBot="1" x14ac:dyDescent="0.35">
      <c r="A12" s="1">
        <v>2.1</v>
      </c>
      <c r="B12" s="13" t="s">
        <v>104</v>
      </c>
      <c r="C12" s="1" t="s">
        <v>14</v>
      </c>
      <c r="D12" s="15">
        <f>ROUNDUP(119.8*0.6*1.5,1)</f>
        <v>107.89999999999999</v>
      </c>
      <c r="E12" s="18"/>
      <c r="F12" s="6">
        <f t="shared" ref="F12:F16" si="0">+ROUND(D12*E12,0)</f>
        <v>0</v>
      </c>
    </row>
    <row r="13" spans="1:6" ht="28.2" thickBot="1" x14ac:dyDescent="0.35">
      <c r="A13" s="1">
        <v>2.2000000000000002</v>
      </c>
      <c r="B13" s="19" t="s">
        <v>93</v>
      </c>
      <c r="C13" s="1" t="s">
        <v>14</v>
      </c>
      <c r="D13" s="15">
        <f>119.8*0.05*0.6</f>
        <v>3.5939999999999999</v>
      </c>
      <c r="E13" s="18"/>
      <c r="F13" s="6">
        <f t="shared" si="0"/>
        <v>0</v>
      </c>
    </row>
    <row r="14" spans="1:6" ht="42" thickBot="1" x14ac:dyDescent="0.35">
      <c r="A14" s="1">
        <v>2.2999999999999998</v>
      </c>
      <c r="B14" s="19" t="s">
        <v>94</v>
      </c>
      <c r="C14" s="1" t="s">
        <v>14</v>
      </c>
      <c r="D14" s="14">
        <f>ROUNDUP((D12+(0.2*D9))*2/3,1)</f>
        <v>94.199999999999989</v>
      </c>
      <c r="E14" s="18"/>
      <c r="F14" s="6">
        <f t="shared" si="0"/>
        <v>0</v>
      </c>
    </row>
    <row r="15" spans="1:6" ht="28.2" thickBot="1" x14ac:dyDescent="0.35">
      <c r="A15" s="1">
        <v>2.4</v>
      </c>
      <c r="B15" s="19" t="s">
        <v>95</v>
      </c>
      <c r="C15" s="1" t="s">
        <v>14</v>
      </c>
      <c r="D15" s="14">
        <f>ROUNDUP((D9*0.2)+D12-D14,1)</f>
        <v>47.1</v>
      </c>
      <c r="E15" s="18"/>
      <c r="F15" s="6">
        <f t="shared" si="0"/>
        <v>0</v>
      </c>
    </row>
    <row r="16" spans="1:6" ht="15" thickBot="1" x14ac:dyDescent="0.35">
      <c r="A16" s="1">
        <v>2.5</v>
      </c>
      <c r="B16" s="20" t="s">
        <v>96</v>
      </c>
      <c r="C16" s="1" t="s">
        <v>10</v>
      </c>
      <c r="D16" s="14">
        <v>1</v>
      </c>
      <c r="E16" s="18"/>
      <c r="F16" s="6">
        <f t="shared" si="0"/>
        <v>0</v>
      </c>
    </row>
    <row r="17" spans="1:6" ht="15" thickBot="1" x14ac:dyDescent="0.35">
      <c r="A17" s="110" t="s">
        <v>15</v>
      </c>
      <c r="B17" s="110"/>
      <c r="C17" s="110"/>
      <c r="D17" s="16"/>
      <c r="E17" s="18"/>
      <c r="F17" s="12">
        <f>SUM(F12:F16)</f>
        <v>0</v>
      </c>
    </row>
    <row r="18" spans="1:6" ht="15" thickBot="1" x14ac:dyDescent="0.35">
      <c r="A18" s="10" t="s">
        <v>16</v>
      </c>
      <c r="B18" s="10"/>
      <c r="C18" s="10"/>
      <c r="D18" s="10"/>
      <c r="E18" s="10"/>
      <c r="F18" s="8"/>
    </row>
    <row r="19" spans="1:6" ht="48" customHeight="1" thickBot="1" x14ac:dyDescent="0.35">
      <c r="A19" s="114" t="s">
        <v>17</v>
      </c>
      <c r="B19" s="114"/>
      <c r="C19" s="114"/>
      <c r="D19" s="114"/>
      <c r="E19" s="114"/>
      <c r="F19" s="114"/>
    </row>
    <row r="20" spans="1:6" ht="28.2" thickBot="1" x14ac:dyDescent="0.35">
      <c r="A20" s="1">
        <v>3.1</v>
      </c>
      <c r="B20" s="19" t="s">
        <v>18</v>
      </c>
      <c r="C20" s="1" t="s">
        <v>11</v>
      </c>
      <c r="D20" s="15">
        <v>148.5</v>
      </c>
      <c r="E20" s="18"/>
      <c r="F20" s="6">
        <f t="shared" ref="F20:F21" si="1">+ROUND(D20*E20,0)</f>
        <v>0</v>
      </c>
    </row>
    <row r="21" spans="1:6" ht="15" thickBot="1" x14ac:dyDescent="0.35">
      <c r="A21" s="1">
        <v>3.2</v>
      </c>
      <c r="B21" s="20" t="s">
        <v>19</v>
      </c>
      <c r="C21" s="1" t="s">
        <v>11</v>
      </c>
      <c r="D21" s="14">
        <f>D20</f>
        <v>148.5</v>
      </c>
      <c r="E21" s="18"/>
      <c r="F21" s="6">
        <f t="shared" si="1"/>
        <v>0</v>
      </c>
    </row>
    <row r="22" spans="1:6" ht="15" thickBot="1" x14ac:dyDescent="0.35">
      <c r="A22" s="1"/>
      <c r="B22" s="21" t="s">
        <v>20</v>
      </c>
      <c r="C22" s="1"/>
      <c r="D22" s="16"/>
      <c r="E22" s="22"/>
      <c r="F22" s="6"/>
    </row>
    <row r="23" spans="1:6" ht="15" thickBot="1" x14ac:dyDescent="0.35">
      <c r="A23" s="1"/>
      <c r="B23" s="23" t="s">
        <v>21</v>
      </c>
      <c r="C23" s="1"/>
      <c r="D23" s="24"/>
      <c r="E23" s="25"/>
      <c r="F23" s="6"/>
    </row>
    <row r="24" spans="1:6" ht="15" thickBot="1" x14ac:dyDescent="0.35">
      <c r="A24" s="1">
        <v>3.3</v>
      </c>
      <c r="B24" s="26" t="s">
        <v>22</v>
      </c>
      <c r="C24" s="1" t="s">
        <v>14</v>
      </c>
      <c r="D24" s="14">
        <f>170*0.15</f>
        <v>25.5</v>
      </c>
      <c r="E24" s="6"/>
      <c r="F24" s="6">
        <f t="shared" ref="F24:F27" si="2">+ROUND(D24*E24,0)</f>
        <v>0</v>
      </c>
    </row>
    <row r="25" spans="1:6" ht="16.2" thickBot="1" x14ac:dyDescent="0.35">
      <c r="A25" s="1">
        <v>3.4</v>
      </c>
      <c r="B25" s="26" t="s">
        <v>23</v>
      </c>
      <c r="C25" s="1" t="s">
        <v>14</v>
      </c>
      <c r="D25" s="15">
        <f>114.4*0.2*0.45</f>
        <v>10.296000000000001</v>
      </c>
      <c r="E25" s="6"/>
      <c r="F25" s="6">
        <f t="shared" si="2"/>
        <v>0</v>
      </c>
    </row>
    <row r="26" spans="1:6" ht="16.2" thickBot="1" x14ac:dyDescent="0.35">
      <c r="A26" s="1">
        <v>3.5</v>
      </c>
      <c r="B26" s="26" t="s">
        <v>24</v>
      </c>
      <c r="C26" s="1" t="s">
        <v>14</v>
      </c>
      <c r="D26" s="15">
        <f>ROUNDUP(119.8*0.6*0.2,1)</f>
        <v>14.4</v>
      </c>
      <c r="E26" s="6"/>
      <c r="F26" s="6">
        <f t="shared" si="2"/>
        <v>0</v>
      </c>
    </row>
    <row r="27" spans="1:6" ht="28.2" thickBot="1" x14ac:dyDescent="0.35">
      <c r="A27" s="1">
        <v>3.6</v>
      </c>
      <c r="B27" s="27" t="s">
        <v>105</v>
      </c>
      <c r="C27" s="1" t="s">
        <v>14</v>
      </c>
      <c r="D27" s="15">
        <f>ROUNDUP(0.2*0.2*5*1.5+(0.5*0.3*0.5*5),1)</f>
        <v>0.7</v>
      </c>
      <c r="E27" s="6"/>
      <c r="F27" s="6">
        <f t="shared" si="2"/>
        <v>0</v>
      </c>
    </row>
    <row r="28" spans="1:6" ht="15" thickBot="1" x14ac:dyDescent="0.35">
      <c r="A28" s="1"/>
      <c r="B28" s="21" t="s">
        <v>25</v>
      </c>
      <c r="C28" s="1"/>
      <c r="D28" s="16"/>
      <c r="E28" s="22"/>
      <c r="F28" s="6"/>
    </row>
    <row r="29" spans="1:6" ht="28.2" thickBot="1" x14ac:dyDescent="0.35">
      <c r="A29" s="1">
        <v>3.7</v>
      </c>
      <c r="B29" s="19" t="s">
        <v>137</v>
      </c>
      <c r="C29" s="1" t="s">
        <v>11</v>
      </c>
      <c r="D29" s="14">
        <v>170</v>
      </c>
      <c r="E29" s="18"/>
      <c r="F29" s="6">
        <f t="shared" ref="F29:F30" si="3">+ROUND(D29*E29,0)</f>
        <v>0</v>
      </c>
    </row>
    <row r="30" spans="1:6" ht="83.4" thickBot="1" x14ac:dyDescent="0.35">
      <c r="A30" s="1">
        <v>3.8</v>
      </c>
      <c r="B30" s="28" t="s">
        <v>138</v>
      </c>
      <c r="C30" s="3" t="s">
        <v>26</v>
      </c>
      <c r="D30" s="14">
        <f>695+450+65+20+10</f>
        <v>1240</v>
      </c>
      <c r="E30" s="29"/>
      <c r="F30" s="6">
        <f t="shared" si="3"/>
        <v>0</v>
      </c>
    </row>
    <row r="31" spans="1:6" ht="15" thickBot="1" x14ac:dyDescent="0.35">
      <c r="A31" s="30"/>
      <c r="B31" s="31" t="s">
        <v>27</v>
      </c>
      <c r="C31" s="20"/>
      <c r="D31" s="16"/>
      <c r="E31" s="29"/>
      <c r="F31" s="6"/>
    </row>
    <row r="32" spans="1:6" ht="28.2" thickBot="1" x14ac:dyDescent="0.35">
      <c r="A32" s="38">
        <v>3.9</v>
      </c>
      <c r="B32" s="19" t="s">
        <v>139</v>
      </c>
      <c r="C32" s="33" t="s">
        <v>11</v>
      </c>
      <c r="D32" s="14">
        <f>110*0.2*2+(5*0.2*1.5)</f>
        <v>45.5</v>
      </c>
      <c r="E32" s="29"/>
      <c r="F32" s="6">
        <f t="shared" ref="F32:F33" si="4">+ROUND(D32*E32,0)</f>
        <v>0</v>
      </c>
    </row>
    <row r="33" spans="1:6" ht="16.2" thickBot="1" x14ac:dyDescent="0.35">
      <c r="A33" s="32">
        <v>3.1</v>
      </c>
      <c r="B33" s="19" t="s">
        <v>28</v>
      </c>
      <c r="C33" s="33" t="s">
        <v>29</v>
      </c>
      <c r="D33" s="15">
        <v>60</v>
      </c>
      <c r="E33" s="29"/>
      <c r="F33" s="6">
        <f t="shared" si="4"/>
        <v>0</v>
      </c>
    </row>
    <row r="34" spans="1:6" ht="15" thickBot="1" x14ac:dyDescent="0.35">
      <c r="A34" s="32"/>
      <c r="B34" s="21" t="s">
        <v>30</v>
      </c>
      <c r="C34" s="99"/>
      <c r="D34" s="16"/>
      <c r="E34" s="29"/>
      <c r="F34" s="6"/>
    </row>
    <row r="35" spans="1:6" ht="28.2" thickBot="1" x14ac:dyDescent="0.35">
      <c r="A35" s="32">
        <v>3.11</v>
      </c>
      <c r="B35" s="19" t="s">
        <v>97</v>
      </c>
      <c r="C35" s="33" t="s">
        <v>11</v>
      </c>
      <c r="D35" s="15">
        <v>165</v>
      </c>
      <c r="E35" s="29"/>
      <c r="F35" s="6">
        <f t="shared" ref="F35:F36" si="5">+ROUND(D35*E35,0)</f>
        <v>0</v>
      </c>
    </row>
    <row r="36" spans="1:6" ht="28.2" thickBot="1" x14ac:dyDescent="0.35">
      <c r="A36" s="32">
        <v>3.12</v>
      </c>
      <c r="B36" s="35" t="s">
        <v>98</v>
      </c>
      <c r="C36" s="33" t="s">
        <v>11</v>
      </c>
      <c r="D36" s="14">
        <v>170</v>
      </c>
      <c r="E36" s="18"/>
      <c r="F36" s="6">
        <f t="shared" si="5"/>
        <v>0</v>
      </c>
    </row>
    <row r="37" spans="1:6" ht="15" thickBot="1" x14ac:dyDescent="0.35">
      <c r="A37" s="33"/>
      <c r="B37" s="21" t="s">
        <v>31</v>
      </c>
      <c r="C37" s="33"/>
      <c r="D37" s="14"/>
      <c r="E37" s="18"/>
      <c r="F37" s="6"/>
    </row>
    <row r="38" spans="1:6" ht="15" thickBot="1" x14ac:dyDescent="0.35">
      <c r="A38" s="33">
        <v>3.13</v>
      </c>
      <c r="B38" s="20" t="s">
        <v>99</v>
      </c>
      <c r="C38" s="33" t="s">
        <v>11</v>
      </c>
      <c r="D38" s="14">
        <v>170</v>
      </c>
      <c r="E38" s="18"/>
      <c r="F38" s="6">
        <f>+ROUND(D38*E38,0)</f>
        <v>0</v>
      </c>
    </row>
    <row r="39" spans="1:6" ht="15" thickBot="1" x14ac:dyDescent="0.35">
      <c r="A39" s="33"/>
      <c r="B39" s="36" t="s">
        <v>32</v>
      </c>
      <c r="C39" s="33"/>
      <c r="D39" s="14"/>
      <c r="E39" s="18"/>
      <c r="F39" s="6"/>
    </row>
    <row r="40" spans="1:6" ht="15" thickBot="1" x14ac:dyDescent="0.35">
      <c r="A40" s="33">
        <v>3.14</v>
      </c>
      <c r="B40" s="20" t="s">
        <v>140</v>
      </c>
      <c r="C40" s="33" t="s">
        <v>29</v>
      </c>
      <c r="D40" s="14">
        <f>114.4+28.5</f>
        <v>142.9</v>
      </c>
      <c r="E40" s="18"/>
      <c r="F40" s="6">
        <f>+ROUND(D40*E40,0)</f>
        <v>0</v>
      </c>
    </row>
    <row r="41" spans="1:6" ht="15" thickBot="1" x14ac:dyDescent="0.35">
      <c r="A41" s="33"/>
      <c r="B41" s="37" t="s">
        <v>33</v>
      </c>
      <c r="C41" s="33"/>
      <c r="D41" s="14"/>
      <c r="E41" s="18"/>
      <c r="F41" s="6"/>
    </row>
    <row r="42" spans="1:6" ht="16.2" thickBot="1" x14ac:dyDescent="0.35">
      <c r="A42" s="32">
        <v>3.15</v>
      </c>
      <c r="B42" s="20" t="s">
        <v>34</v>
      </c>
      <c r="C42" s="33" t="s">
        <v>11</v>
      </c>
      <c r="D42" s="15">
        <f>170*0.2</f>
        <v>34</v>
      </c>
      <c r="E42" s="18"/>
      <c r="F42" s="6">
        <f t="shared" ref="F42:F43" si="6">+ROUND(D42*E42,0)</f>
        <v>0</v>
      </c>
    </row>
    <row r="43" spans="1:6" ht="15" thickBot="1" x14ac:dyDescent="0.35">
      <c r="A43" s="32">
        <v>3.16</v>
      </c>
      <c r="B43" s="20" t="s">
        <v>35</v>
      </c>
      <c r="C43" s="33" t="s">
        <v>11</v>
      </c>
      <c r="D43" s="14">
        <f>D42</f>
        <v>34</v>
      </c>
      <c r="E43" s="18"/>
      <c r="F43" s="6">
        <f t="shared" si="6"/>
        <v>0</v>
      </c>
    </row>
    <row r="44" spans="1:6" ht="15" thickBot="1" x14ac:dyDescent="0.35">
      <c r="A44" s="110" t="s">
        <v>36</v>
      </c>
      <c r="B44" s="110"/>
      <c r="C44" s="110"/>
      <c r="D44" s="16"/>
      <c r="E44" s="17"/>
      <c r="F44" s="12">
        <f>SUM(F20:F43)</f>
        <v>0</v>
      </c>
    </row>
    <row r="45" spans="1:6" ht="15" thickBot="1" x14ac:dyDescent="0.35">
      <c r="A45" s="10" t="s">
        <v>37</v>
      </c>
      <c r="B45" s="10"/>
      <c r="C45" s="10"/>
      <c r="D45" s="10"/>
      <c r="E45" s="10"/>
      <c r="F45" s="8"/>
    </row>
    <row r="46" spans="1:6" ht="78" customHeight="1" thickBot="1" x14ac:dyDescent="0.35">
      <c r="A46" s="109" t="s">
        <v>38</v>
      </c>
      <c r="B46" s="109"/>
      <c r="C46" s="109"/>
      <c r="D46" s="109"/>
      <c r="E46" s="109"/>
      <c r="F46" s="109"/>
    </row>
    <row r="47" spans="1:6" ht="15" thickBot="1" x14ac:dyDescent="0.35">
      <c r="A47" s="38"/>
      <c r="B47" s="37" t="s">
        <v>39</v>
      </c>
      <c r="C47" s="99"/>
      <c r="D47" s="100"/>
      <c r="E47" s="40"/>
      <c r="F47" s="41"/>
    </row>
    <row r="48" spans="1:6" ht="15" thickBot="1" x14ac:dyDescent="0.35">
      <c r="A48" s="42">
        <v>4.0999999999999996</v>
      </c>
      <c r="B48" s="20" t="s">
        <v>100</v>
      </c>
      <c r="C48" s="1" t="s">
        <v>14</v>
      </c>
      <c r="D48" s="14">
        <f>114.4*0.3*0.2</f>
        <v>6.8640000000000008</v>
      </c>
      <c r="E48" s="6"/>
      <c r="F48" s="6">
        <f t="shared" ref="F48:F49" si="7">+ROUND(D48*E48,0)</f>
        <v>0</v>
      </c>
    </row>
    <row r="49" spans="1:6" ht="28.2" thickBot="1" x14ac:dyDescent="0.35">
      <c r="A49" s="42">
        <v>4.2</v>
      </c>
      <c r="B49" s="19" t="s">
        <v>40</v>
      </c>
      <c r="C49" s="1" t="s">
        <v>14</v>
      </c>
      <c r="D49" s="14">
        <f>0.2*0.2*3.2*5</f>
        <v>0.64000000000000012</v>
      </c>
      <c r="E49" s="6"/>
      <c r="F49" s="6">
        <f t="shared" si="7"/>
        <v>0</v>
      </c>
    </row>
    <row r="50" spans="1:6" ht="15" thickBot="1" x14ac:dyDescent="0.35">
      <c r="A50" s="42"/>
      <c r="B50" s="37" t="s">
        <v>41</v>
      </c>
      <c r="C50" s="1"/>
      <c r="D50" s="14"/>
      <c r="E50" s="6"/>
      <c r="F50" s="6"/>
    </row>
    <row r="51" spans="1:6" ht="15" thickBot="1" x14ac:dyDescent="0.35">
      <c r="A51" s="42">
        <v>4.3</v>
      </c>
      <c r="B51" s="20" t="s">
        <v>42</v>
      </c>
      <c r="C51" s="1" t="s">
        <v>11</v>
      </c>
      <c r="D51" s="14">
        <f>0.2*3*5</f>
        <v>3.0000000000000004</v>
      </c>
      <c r="E51" s="6"/>
      <c r="F51" s="6">
        <f t="shared" ref="F51:F52" si="8">+ROUND(D51*E51,0)</f>
        <v>0</v>
      </c>
    </row>
    <row r="52" spans="1:6" ht="16.2" thickBot="1" x14ac:dyDescent="0.35">
      <c r="A52" s="42">
        <v>4.4000000000000004</v>
      </c>
      <c r="B52" s="20" t="s">
        <v>43</v>
      </c>
      <c r="C52" s="1" t="s">
        <v>11</v>
      </c>
      <c r="D52" s="15">
        <f>0.3*110*3</f>
        <v>99</v>
      </c>
      <c r="E52" s="6"/>
      <c r="F52" s="6">
        <f t="shared" si="8"/>
        <v>0</v>
      </c>
    </row>
    <row r="53" spans="1:6" ht="15" thickBot="1" x14ac:dyDescent="0.35">
      <c r="A53" s="30"/>
      <c r="B53" s="37" t="s">
        <v>44</v>
      </c>
      <c r="C53" s="1"/>
      <c r="D53" s="14"/>
      <c r="E53" s="6"/>
      <c r="F53" s="6"/>
    </row>
    <row r="54" spans="1:6" ht="15" thickBot="1" x14ac:dyDescent="0.35">
      <c r="A54" s="42">
        <v>4.5</v>
      </c>
      <c r="B54" s="43" t="s">
        <v>106</v>
      </c>
      <c r="C54" s="3" t="s">
        <v>26</v>
      </c>
      <c r="D54" s="14">
        <f>409+265</f>
        <v>674</v>
      </c>
      <c r="E54" s="5"/>
      <c r="F54" s="6">
        <f t="shared" ref="F54:F55" si="9">+ROUND(D54*E54,0)</f>
        <v>0</v>
      </c>
    </row>
    <row r="55" spans="1:6" ht="15" thickBot="1" x14ac:dyDescent="0.35">
      <c r="A55" s="42">
        <v>4.5999999999999996</v>
      </c>
      <c r="B55" s="43" t="s">
        <v>107</v>
      </c>
      <c r="C55" s="3" t="s">
        <v>26</v>
      </c>
      <c r="D55" s="14">
        <f>106+22</f>
        <v>128</v>
      </c>
      <c r="E55" s="5"/>
      <c r="F55" s="6">
        <f t="shared" si="9"/>
        <v>0</v>
      </c>
    </row>
    <row r="56" spans="1:6" ht="15" thickBot="1" x14ac:dyDescent="0.35">
      <c r="A56" s="42"/>
      <c r="B56" s="37" t="s">
        <v>30</v>
      </c>
      <c r="C56" s="1"/>
      <c r="D56" s="14"/>
      <c r="E56" s="6"/>
      <c r="F56" s="6"/>
    </row>
    <row r="57" spans="1:6" ht="28.2" thickBot="1" x14ac:dyDescent="0.35">
      <c r="A57" s="42">
        <v>4.7</v>
      </c>
      <c r="B57" s="19" t="s">
        <v>101</v>
      </c>
      <c r="C57" s="1" t="s">
        <v>11</v>
      </c>
      <c r="D57" s="15">
        <v>362</v>
      </c>
      <c r="E57" s="6"/>
      <c r="F57" s="6">
        <f>+ROUND(D57*E57,0)</f>
        <v>0</v>
      </c>
    </row>
    <row r="58" spans="1:6" ht="15" thickBot="1" x14ac:dyDescent="0.35">
      <c r="A58" s="110" t="s">
        <v>45</v>
      </c>
      <c r="B58" s="110"/>
      <c r="C58" s="110"/>
      <c r="D58" s="16"/>
      <c r="E58" s="17"/>
      <c r="F58" s="12">
        <f>SUM(F47:F57)</f>
        <v>0</v>
      </c>
    </row>
    <row r="59" spans="1:6" ht="15" thickBot="1" x14ac:dyDescent="0.35">
      <c r="A59" s="10" t="s">
        <v>46</v>
      </c>
      <c r="B59" s="10"/>
      <c r="C59" s="10"/>
      <c r="D59" s="10"/>
      <c r="E59" s="10"/>
      <c r="F59" s="8"/>
    </row>
    <row r="60" spans="1:6" ht="64.95" customHeight="1" thickBot="1" x14ac:dyDescent="0.35">
      <c r="A60" s="109" t="s">
        <v>103</v>
      </c>
      <c r="B60" s="109"/>
      <c r="C60" s="109"/>
      <c r="D60" s="109"/>
      <c r="E60" s="109"/>
      <c r="F60" s="109"/>
    </row>
    <row r="61" spans="1:6" ht="15" thickBot="1" x14ac:dyDescent="0.35">
      <c r="A61" s="1"/>
      <c r="B61" s="44" t="s">
        <v>102</v>
      </c>
      <c r="C61" s="45"/>
      <c r="D61" s="46"/>
      <c r="E61" s="6"/>
      <c r="F61" s="6"/>
    </row>
    <row r="62" spans="1:6" ht="69.599999999999994" thickBot="1" x14ac:dyDescent="0.35">
      <c r="A62" s="1">
        <v>5.0999999999999996</v>
      </c>
      <c r="B62" s="2" t="s">
        <v>201</v>
      </c>
      <c r="C62" s="3" t="s">
        <v>47</v>
      </c>
      <c r="D62" s="4">
        <v>3</v>
      </c>
      <c r="E62" s="5"/>
      <c r="F62" s="6">
        <f>+ROUND(D62*E62,0)</f>
        <v>0</v>
      </c>
    </row>
    <row r="63" spans="1:6" ht="15" thickBot="1" x14ac:dyDescent="0.35">
      <c r="A63" s="1"/>
      <c r="B63" s="7" t="s">
        <v>108</v>
      </c>
      <c r="C63" s="3"/>
      <c r="D63" s="4"/>
      <c r="E63" s="5"/>
      <c r="F63" s="6"/>
    </row>
    <row r="64" spans="1:6" ht="69.599999999999994" thickBot="1" x14ac:dyDescent="0.35">
      <c r="A64" s="1">
        <v>5.2</v>
      </c>
      <c r="B64" s="2" t="s">
        <v>202</v>
      </c>
      <c r="C64" s="3" t="s">
        <v>47</v>
      </c>
      <c r="D64" s="4">
        <v>3</v>
      </c>
      <c r="E64" s="5"/>
      <c r="F64" s="6">
        <f t="shared" ref="F64:F66" si="10">+ROUND(D64*E64,0)</f>
        <v>0</v>
      </c>
    </row>
    <row r="65" spans="1:6" ht="42" thickBot="1" x14ac:dyDescent="0.35">
      <c r="A65" s="1">
        <v>5.3</v>
      </c>
      <c r="B65" s="2" t="s">
        <v>141</v>
      </c>
      <c r="C65" s="3" t="s">
        <v>47</v>
      </c>
      <c r="D65" s="4">
        <v>3</v>
      </c>
      <c r="E65" s="5"/>
      <c r="F65" s="6">
        <f t="shared" si="10"/>
        <v>0</v>
      </c>
    </row>
    <row r="66" spans="1:6" ht="69.599999999999994" thickBot="1" x14ac:dyDescent="0.35">
      <c r="A66" s="1">
        <v>5.4</v>
      </c>
      <c r="B66" s="2" t="s">
        <v>142</v>
      </c>
      <c r="C66" s="3" t="s">
        <v>47</v>
      </c>
      <c r="D66" s="4">
        <v>6</v>
      </c>
      <c r="E66" s="5"/>
      <c r="F66" s="6">
        <f t="shared" si="10"/>
        <v>0</v>
      </c>
    </row>
    <row r="67" spans="1:6" ht="15" thickBot="1" x14ac:dyDescent="0.35">
      <c r="A67" s="110" t="s">
        <v>48</v>
      </c>
      <c r="B67" s="110"/>
      <c r="C67" s="110"/>
      <c r="D67" s="16"/>
      <c r="E67" s="17"/>
      <c r="F67" s="12">
        <f>SUM(F62:F66)</f>
        <v>0</v>
      </c>
    </row>
    <row r="68" spans="1:6" ht="15" thickBot="1" x14ac:dyDescent="0.35">
      <c r="A68" s="10" t="s">
        <v>49</v>
      </c>
      <c r="B68" s="10"/>
      <c r="C68" s="10"/>
      <c r="D68" s="10"/>
      <c r="E68" s="10"/>
      <c r="F68" s="8"/>
    </row>
    <row r="69" spans="1:6" ht="70.05" customHeight="1" thickBot="1" x14ac:dyDescent="0.35">
      <c r="A69" s="109" t="s">
        <v>50</v>
      </c>
      <c r="B69" s="109"/>
      <c r="C69" s="109"/>
      <c r="D69" s="109"/>
      <c r="E69" s="109"/>
      <c r="F69" s="109"/>
    </row>
    <row r="70" spans="1:6" ht="55.8" thickBot="1" x14ac:dyDescent="0.35">
      <c r="A70" s="33">
        <v>6.1</v>
      </c>
      <c r="B70" s="47" t="s">
        <v>203</v>
      </c>
      <c r="C70" s="3" t="s">
        <v>47</v>
      </c>
      <c r="D70" s="4">
        <v>3</v>
      </c>
      <c r="E70" s="5"/>
      <c r="F70" s="6">
        <f>+ROUND(D70*E70,0)</f>
        <v>0</v>
      </c>
    </row>
    <row r="71" spans="1:6" ht="15" thickBot="1" x14ac:dyDescent="0.35">
      <c r="A71" s="33">
        <v>6.2</v>
      </c>
      <c r="B71" s="47" t="s">
        <v>118</v>
      </c>
      <c r="C71" s="3" t="s">
        <v>47</v>
      </c>
      <c r="D71" s="4">
        <v>9</v>
      </c>
      <c r="E71" s="5"/>
      <c r="F71" s="6">
        <f t="shared" ref="F71:F74" si="11">+ROUND(D71*E71,0)</f>
        <v>0</v>
      </c>
    </row>
    <row r="72" spans="1:6" ht="15" thickBot="1" x14ac:dyDescent="0.35">
      <c r="A72" s="33">
        <v>6.3</v>
      </c>
      <c r="B72" s="47" t="s">
        <v>109</v>
      </c>
      <c r="C72" s="3" t="s">
        <v>47</v>
      </c>
      <c r="D72" s="4">
        <v>3</v>
      </c>
      <c r="E72" s="5"/>
      <c r="F72" s="6">
        <f t="shared" si="11"/>
        <v>0</v>
      </c>
    </row>
    <row r="73" spans="1:6" ht="15" thickBot="1" x14ac:dyDescent="0.35">
      <c r="A73" s="33"/>
      <c r="B73" s="47" t="s">
        <v>110</v>
      </c>
      <c r="C73" s="3"/>
      <c r="D73" s="4"/>
      <c r="E73" s="5"/>
      <c r="F73" s="6"/>
    </row>
    <row r="74" spans="1:6" ht="111" thickBot="1" x14ac:dyDescent="0.35">
      <c r="A74" s="33">
        <v>6.4</v>
      </c>
      <c r="B74" s="47" t="s">
        <v>143</v>
      </c>
      <c r="C74" s="3" t="s">
        <v>47</v>
      </c>
      <c r="D74" s="4">
        <v>3</v>
      </c>
      <c r="E74" s="5"/>
      <c r="F74" s="6">
        <f t="shared" si="11"/>
        <v>0</v>
      </c>
    </row>
    <row r="75" spans="1:6" ht="15" thickBot="1" x14ac:dyDescent="0.35">
      <c r="A75" s="110" t="s">
        <v>51</v>
      </c>
      <c r="B75" s="110"/>
      <c r="C75" s="110"/>
      <c r="D75" s="16"/>
      <c r="E75" s="17"/>
      <c r="F75" s="12">
        <f>SUM(F70:F74)</f>
        <v>0</v>
      </c>
    </row>
    <row r="76" spans="1:6" ht="15" thickBot="1" x14ac:dyDescent="0.35">
      <c r="A76" s="10" t="s">
        <v>52</v>
      </c>
      <c r="B76" s="10"/>
      <c r="C76" s="10"/>
      <c r="D76" s="10"/>
      <c r="E76" s="10"/>
      <c r="F76" s="8"/>
    </row>
    <row r="77" spans="1:6" ht="26.55" customHeight="1" thickBot="1" x14ac:dyDescent="0.35">
      <c r="A77" s="109" t="s">
        <v>112</v>
      </c>
      <c r="B77" s="109"/>
      <c r="C77" s="109"/>
      <c r="D77" s="109"/>
      <c r="E77" s="109"/>
      <c r="F77" s="109"/>
    </row>
    <row r="78" spans="1:6" ht="28.2" thickBot="1" x14ac:dyDescent="0.35">
      <c r="A78" s="33">
        <v>7.1</v>
      </c>
      <c r="B78" s="47" t="s">
        <v>111</v>
      </c>
      <c r="C78" s="1" t="s">
        <v>11</v>
      </c>
      <c r="D78" s="15">
        <v>232</v>
      </c>
      <c r="E78" s="18"/>
      <c r="F78" s="6">
        <f t="shared" ref="F78:F84" si="12">+ROUND(D78*E78,0)</f>
        <v>0</v>
      </c>
    </row>
    <row r="79" spans="1:6" ht="16.2" thickBot="1" x14ac:dyDescent="0.35">
      <c r="A79" s="33">
        <v>7.2</v>
      </c>
      <c r="B79" s="47" t="s">
        <v>128</v>
      </c>
      <c r="C79" s="1" t="s">
        <v>29</v>
      </c>
      <c r="D79" s="15">
        <v>23.7</v>
      </c>
      <c r="E79" s="18"/>
      <c r="F79" s="6">
        <f t="shared" si="12"/>
        <v>0</v>
      </c>
    </row>
    <row r="80" spans="1:6" ht="16.2" thickBot="1" x14ac:dyDescent="0.35">
      <c r="A80" s="33"/>
      <c r="B80" s="48" t="s">
        <v>53</v>
      </c>
      <c r="C80" s="1"/>
      <c r="D80" s="14"/>
      <c r="E80" s="6"/>
      <c r="F80" s="6"/>
    </row>
    <row r="81" spans="1:6" ht="16.2" thickBot="1" x14ac:dyDescent="0.35">
      <c r="A81" s="33"/>
      <c r="B81" s="49" t="s">
        <v>54</v>
      </c>
      <c r="C81" s="1"/>
      <c r="D81" s="14"/>
      <c r="E81" s="6"/>
      <c r="F81" s="6"/>
    </row>
    <row r="82" spans="1:6" ht="63" thickBot="1" x14ac:dyDescent="0.35">
      <c r="A82" s="33"/>
      <c r="B82" s="50" t="s">
        <v>113</v>
      </c>
      <c r="C82" s="1"/>
      <c r="D82" s="14"/>
      <c r="E82" s="6"/>
      <c r="F82" s="6"/>
    </row>
    <row r="83" spans="1:6" ht="78.45" customHeight="1" thickBot="1" x14ac:dyDescent="0.35">
      <c r="A83" s="33">
        <v>7.3</v>
      </c>
      <c r="B83" s="51" t="s">
        <v>192</v>
      </c>
      <c r="C83" s="1" t="s">
        <v>26</v>
      </c>
      <c r="D83" s="14">
        <v>2050</v>
      </c>
      <c r="E83" s="6"/>
      <c r="F83" s="6">
        <f t="shared" si="12"/>
        <v>0</v>
      </c>
    </row>
    <row r="84" spans="1:6" ht="15" thickBot="1" x14ac:dyDescent="0.35">
      <c r="A84" s="33">
        <v>7.4</v>
      </c>
      <c r="B84" s="47" t="s">
        <v>55</v>
      </c>
      <c r="C84" s="1" t="s">
        <v>29</v>
      </c>
      <c r="D84" s="14">
        <v>77.2</v>
      </c>
      <c r="E84" s="6"/>
      <c r="F84" s="6">
        <f t="shared" si="12"/>
        <v>0</v>
      </c>
    </row>
    <row r="85" spans="1:6" ht="15" thickBot="1" x14ac:dyDescent="0.35">
      <c r="A85" s="110" t="s">
        <v>56</v>
      </c>
      <c r="B85" s="110"/>
      <c r="C85" s="110"/>
      <c r="D85" s="16"/>
      <c r="E85" s="20"/>
      <c r="F85" s="12">
        <f>SUM(F78:F84)</f>
        <v>0</v>
      </c>
    </row>
    <row r="86" spans="1:6" ht="15" thickBot="1" x14ac:dyDescent="0.35">
      <c r="A86" s="10" t="s">
        <v>57</v>
      </c>
      <c r="B86" s="10"/>
      <c r="C86" s="10"/>
      <c r="D86" s="10"/>
      <c r="E86" s="10"/>
      <c r="F86" s="52"/>
    </row>
    <row r="87" spans="1:6" ht="15" customHeight="1" thickBot="1" x14ac:dyDescent="0.35">
      <c r="A87" s="109" t="s">
        <v>58</v>
      </c>
      <c r="B87" s="109"/>
      <c r="C87" s="109"/>
      <c r="D87" s="109"/>
      <c r="E87" s="109"/>
      <c r="F87" s="109"/>
    </row>
    <row r="88" spans="1:6" ht="148.94999999999999" customHeight="1" thickBot="1" x14ac:dyDescent="0.35">
      <c r="A88" s="33"/>
      <c r="B88" s="37" t="s">
        <v>59</v>
      </c>
      <c r="C88" s="1"/>
      <c r="D88" s="14"/>
      <c r="E88" s="6"/>
      <c r="F88" s="6"/>
    </row>
    <row r="89" spans="1:6" ht="42" thickBot="1" x14ac:dyDescent="0.35">
      <c r="A89" s="1">
        <v>8.1</v>
      </c>
      <c r="B89" s="19" t="s">
        <v>193</v>
      </c>
      <c r="C89" s="1" t="s">
        <v>11</v>
      </c>
      <c r="D89" s="14">
        <f>170+(0.1*160)</f>
        <v>186</v>
      </c>
      <c r="E89" s="6"/>
      <c r="F89" s="6">
        <f>+ROUND(D89*E89,0)</f>
        <v>0</v>
      </c>
    </row>
    <row r="90" spans="1:6" ht="15" thickBot="1" x14ac:dyDescent="0.35">
      <c r="A90" s="1"/>
      <c r="B90" s="37" t="s">
        <v>60</v>
      </c>
      <c r="C90" s="1"/>
      <c r="D90" s="46"/>
      <c r="E90" s="6"/>
      <c r="F90" s="6"/>
    </row>
    <row r="91" spans="1:6" ht="15" thickBot="1" x14ac:dyDescent="0.35">
      <c r="A91" s="1">
        <v>8.1999999999999993</v>
      </c>
      <c r="B91" s="20" t="s">
        <v>131</v>
      </c>
      <c r="C91" s="1" t="s">
        <v>11</v>
      </c>
      <c r="D91" s="46">
        <f>163*1.3+199</f>
        <v>410.9</v>
      </c>
      <c r="E91" s="6"/>
      <c r="F91" s="6">
        <f t="shared" ref="F91:F98" si="13">+ROUND(D91*E91,0)</f>
        <v>0</v>
      </c>
    </row>
    <row r="92" spans="1:6" ht="15" thickBot="1" x14ac:dyDescent="0.35">
      <c r="A92" s="1">
        <v>8.3000000000000007</v>
      </c>
      <c r="B92" s="20" t="s">
        <v>132</v>
      </c>
      <c r="C92" s="1" t="s">
        <v>11</v>
      </c>
      <c r="D92" s="46">
        <f>3*4*0.2*5</f>
        <v>12.000000000000002</v>
      </c>
      <c r="E92" s="6"/>
      <c r="F92" s="6">
        <f t="shared" si="13"/>
        <v>0</v>
      </c>
    </row>
    <row r="93" spans="1:6" ht="28.2" thickBot="1" x14ac:dyDescent="0.35">
      <c r="A93" s="1">
        <v>8.4</v>
      </c>
      <c r="B93" s="19" t="s">
        <v>133</v>
      </c>
      <c r="C93" s="1" t="s">
        <v>29</v>
      </c>
      <c r="D93" s="46">
        <f>114.5*10</f>
        <v>1145</v>
      </c>
      <c r="E93" s="6"/>
      <c r="F93" s="6">
        <f t="shared" si="13"/>
        <v>0</v>
      </c>
    </row>
    <row r="94" spans="1:6" ht="28.2" thickBot="1" x14ac:dyDescent="0.35">
      <c r="A94" s="1">
        <v>8.5</v>
      </c>
      <c r="B94" s="54" t="s">
        <v>120</v>
      </c>
      <c r="C94" s="53" t="s">
        <v>11</v>
      </c>
      <c r="D94" s="53">
        <f>17.5*3</f>
        <v>52.5</v>
      </c>
      <c r="E94" s="55"/>
      <c r="F94" s="6">
        <f t="shared" si="13"/>
        <v>0</v>
      </c>
    </row>
    <row r="95" spans="1:6" ht="28.2" thickBot="1" x14ac:dyDescent="0.35">
      <c r="A95" s="1">
        <v>8.6</v>
      </c>
      <c r="B95" s="54" t="s">
        <v>124</v>
      </c>
      <c r="C95" s="53" t="s">
        <v>11</v>
      </c>
      <c r="D95" s="53">
        <v>12</v>
      </c>
      <c r="E95" s="55"/>
      <c r="F95" s="6">
        <f t="shared" si="13"/>
        <v>0</v>
      </c>
    </row>
    <row r="96" spans="1:6" ht="28.2" thickBot="1" x14ac:dyDescent="0.35">
      <c r="A96" s="1">
        <v>8.7000000000000099</v>
      </c>
      <c r="B96" s="54" t="s">
        <v>125</v>
      </c>
      <c r="C96" s="53" t="s">
        <v>11</v>
      </c>
      <c r="D96" s="53">
        <f>2.4*1.2*3</f>
        <v>8.64</v>
      </c>
      <c r="E96" s="55"/>
      <c r="F96" s="6">
        <f t="shared" si="13"/>
        <v>0</v>
      </c>
    </row>
    <row r="97" spans="1:6" ht="28.2" thickBot="1" x14ac:dyDescent="0.35">
      <c r="A97" s="1">
        <v>8.8000000000000096</v>
      </c>
      <c r="B97" s="54" t="s">
        <v>127</v>
      </c>
      <c r="C97" s="53" t="s">
        <v>126</v>
      </c>
      <c r="D97" s="53">
        <v>15</v>
      </c>
      <c r="E97" s="55"/>
      <c r="F97" s="6">
        <f t="shared" si="13"/>
        <v>0</v>
      </c>
    </row>
    <row r="98" spans="1:6" ht="15" thickBot="1" x14ac:dyDescent="0.35">
      <c r="A98" s="1">
        <v>8.9000000000000092</v>
      </c>
      <c r="B98" s="54" t="s">
        <v>121</v>
      </c>
      <c r="C98" s="53" t="s">
        <v>122</v>
      </c>
      <c r="D98" s="53">
        <f>5*3*0.8</f>
        <v>12</v>
      </c>
      <c r="E98" s="55"/>
      <c r="F98" s="6">
        <f t="shared" si="13"/>
        <v>0</v>
      </c>
    </row>
    <row r="99" spans="1:6" ht="15" thickBot="1" x14ac:dyDescent="0.35">
      <c r="A99" s="53"/>
      <c r="B99" s="57" t="s">
        <v>61</v>
      </c>
      <c r="C99" s="53"/>
      <c r="D99" s="53"/>
      <c r="E99" s="55"/>
      <c r="F99" s="56"/>
    </row>
    <row r="100" spans="1:6" ht="28.2" thickBot="1" x14ac:dyDescent="0.35">
      <c r="A100" s="94">
        <v>8.1</v>
      </c>
      <c r="B100" s="54" t="s">
        <v>130</v>
      </c>
      <c r="C100" s="53" t="s">
        <v>62</v>
      </c>
      <c r="D100" s="59">
        <v>146</v>
      </c>
      <c r="E100" s="55"/>
      <c r="F100" s="6">
        <f t="shared" ref="F100:F103" si="14">+ROUND(D100*E100,0)</f>
        <v>0</v>
      </c>
    </row>
    <row r="101" spans="1:6" ht="15" thickBot="1" x14ac:dyDescent="0.35">
      <c r="A101" s="53">
        <v>8.11</v>
      </c>
      <c r="B101" s="58" t="s">
        <v>116</v>
      </c>
      <c r="C101" s="53" t="s">
        <v>29</v>
      </c>
      <c r="D101" s="53">
        <f>38*7.35+(15*22.7)</f>
        <v>619.79999999999995</v>
      </c>
      <c r="E101" s="55"/>
      <c r="F101" s="6">
        <f t="shared" si="14"/>
        <v>0</v>
      </c>
    </row>
    <row r="102" spans="1:6" ht="28.8" thickBot="1" x14ac:dyDescent="0.35">
      <c r="A102" s="94">
        <v>8.1199999999999992</v>
      </c>
      <c r="B102" s="60" t="s">
        <v>117</v>
      </c>
      <c r="C102" s="53" t="s">
        <v>63</v>
      </c>
      <c r="D102" s="53">
        <v>3</v>
      </c>
      <c r="E102" s="55"/>
      <c r="F102" s="6">
        <f t="shared" si="14"/>
        <v>0</v>
      </c>
    </row>
    <row r="103" spans="1:6" ht="15" thickBot="1" x14ac:dyDescent="0.35">
      <c r="A103" s="53">
        <v>8.1300000000000008</v>
      </c>
      <c r="B103" s="61" t="s">
        <v>123</v>
      </c>
      <c r="C103" s="53" t="s">
        <v>29</v>
      </c>
      <c r="D103" s="53">
        <f>22.7*4+7.35*6+(6.5*6)+(3*12)+(1.5*12)</f>
        <v>227.89999999999998</v>
      </c>
      <c r="E103" s="55"/>
      <c r="F103" s="6">
        <f t="shared" si="14"/>
        <v>0</v>
      </c>
    </row>
    <row r="104" spans="1:6" ht="16.2" thickBot="1" x14ac:dyDescent="0.35">
      <c r="A104" s="53"/>
      <c r="B104" s="57" t="s">
        <v>114</v>
      </c>
      <c r="C104" s="62"/>
      <c r="D104" s="62"/>
      <c r="E104" s="63"/>
      <c r="F104" s="63"/>
    </row>
    <row r="105" spans="1:6" ht="16.2" thickBot="1" x14ac:dyDescent="0.35">
      <c r="A105" s="53">
        <v>8.14</v>
      </c>
      <c r="B105" s="64" t="s">
        <v>129</v>
      </c>
      <c r="C105" s="62" t="s">
        <v>63</v>
      </c>
      <c r="D105" s="65">
        <f>D70</f>
        <v>3</v>
      </c>
      <c r="E105" s="63"/>
      <c r="F105" s="63">
        <f>+D105*E105</f>
        <v>0</v>
      </c>
    </row>
    <row r="106" spans="1:6" ht="16.2" thickBot="1" x14ac:dyDescent="0.35">
      <c r="A106" s="53">
        <v>8.15</v>
      </c>
      <c r="B106" s="101" t="s">
        <v>115</v>
      </c>
      <c r="C106" s="53" t="s">
        <v>63</v>
      </c>
      <c r="D106" s="59">
        <f>D71</f>
        <v>9</v>
      </c>
      <c r="E106" s="67"/>
      <c r="F106" s="63">
        <f>+D106*E106</f>
        <v>0</v>
      </c>
    </row>
    <row r="107" spans="1:6" ht="15" thickBot="1" x14ac:dyDescent="0.35">
      <c r="A107" s="110" t="s">
        <v>64</v>
      </c>
      <c r="B107" s="110"/>
      <c r="C107" s="110"/>
      <c r="D107" s="16"/>
      <c r="E107" s="17"/>
      <c r="F107" s="12">
        <f>SUM(F88:F106)</f>
        <v>0</v>
      </c>
    </row>
    <row r="108" spans="1:6" ht="15" thickBot="1" x14ac:dyDescent="0.35">
      <c r="A108" s="10" t="s">
        <v>65</v>
      </c>
      <c r="B108" s="10"/>
      <c r="C108" s="10"/>
      <c r="D108" s="10"/>
      <c r="E108" s="10"/>
      <c r="F108" s="52"/>
    </row>
    <row r="109" spans="1:6" ht="15" customHeight="1" thickBot="1" x14ac:dyDescent="0.35">
      <c r="A109" s="109" t="s">
        <v>66</v>
      </c>
      <c r="B109" s="109"/>
      <c r="C109" s="109"/>
      <c r="D109" s="109"/>
      <c r="E109" s="109"/>
      <c r="F109" s="109"/>
    </row>
    <row r="110" spans="1:6" ht="28.2" thickBot="1" x14ac:dyDescent="0.35">
      <c r="A110" s="1">
        <v>9.1</v>
      </c>
      <c r="B110" s="2" t="s">
        <v>67</v>
      </c>
      <c r="C110" s="1" t="s">
        <v>68</v>
      </c>
      <c r="D110" s="14">
        <v>65</v>
      </c>
      <c r="E110" s="68"/>
      <c r="F110" s="6">
        <f t="shared" ref="F110:F112" si="15">+ROUND(D110*E110,0)</f>
        <v>0</v>
      </c>
    </row>
    <row r="111" spans="1:6" ht="108" customHeight="1" thickBot="1" x14ac:dyDescent="0.35">
      <c r="A111" s="1">
        <v>9.1999999999999993</v>
      </c>
      <c r="B111" s="2" t="s">
        <v>69</v>
      </c>
      <c r="C111" s="1" t="s">
        <v>68</v>
      </c>
      <c r="D111" s="14">
        <f>D91-D110</f>
        <v>345.9</v>
      </c>
      <c r="E111" s="68"/>
      <c r="F111" s="6">
        <f t="shared" si="15"/>
        <v>0</v>
      </c>
    </row>
    <row r="112" spans="1:6" ht="28.2" thickBot="1" x14ac:dyDescent="0.35">
      <c r="A112" s="53">
        <v>9.3000000000000007</v>
      </c>
      <c r="B112" s="54" t="s">
        <v>70</v>
      </c>
      <c r="C112" s="1" t="s">
        <v>68</v>
      </c>
      <c r="D112" s="59">
        <v>146</v>
      </c>
      <c r="E112" s="55"/>
      <c r="F112" s="6">
        <f t="shared" si="15"/>
        <v>0</v>
      </c>
    </row>
    <row r="113" spans="1:6" ht="15" thickBot="1" x14ac:dyDescent="0.35">
      <c r="A113" s="115" t="s">
        <v>71</v>
      </c>
      <c r="B113" s="115"/>
      <c r="C113" s="115"/>
      <c r="D113" s="69"/>
      <c r="E113" s="70"/>
      <c r="F113" s="71">
        <f>SUM(F110:F112)</f>
        <v>0</v>
      </c>
    </row>
    <row r="114" spans="1:6" ht="15" thickBot="1" x14ac:dyDescent="0.35">
      <c r="A114" s="10" t="s">
        <v>72</v>
      </c>
      <c r="B114" s="10"/>
      <c r="C114" s="10"/>
      <c r="D114" s="10"/>
      <c r="E114" s="70"/>
      <c r="F114" s="10"/>
    </row>
    <row r="115" spans="1:6" ht="15" thickBot="1" x14ac:dyDescent="0.35">
      <c r="A115" s="53"/>
      <c r="B115" s="57" t="s">
        <v>73</v>
      </c>
      <c r="C115" s="53"/>
      <c r="D115" s="53"/>
      <c r="E115" s="55"/>
      <c r="F115" s="56"/>
    </row>
    <row r="116" spans="1:6" ht="55.8" thickBot="1" x14ac:dyDescent="0.35">
      <c r="A116" s="53">
        <v>10.1</v>
      </c>
      <c r="B116" s="54" t="s">
        <v>172</v>
      </c>
      <c r="C116" s="53" t="s">
        <v>2</v>
      </c>
      <c r="D116" s="53">
        <v>1</v>
      </c>
      <c r="E116" s="55"/>
      <c r="F116" s="6">
        <f>+ROUND(D116*E116,0)</f>
        <v>0</v>
      </c>
    </row>
    <row r="117" spans="1:6" ht="15" thickBot="1" x14ac:dyDescent="0.35">
      <c r="A117" s="53"/>
      <c r="B117" s="58"/>
      <c r="C117" s="53"/>
      <c r="D117" s="58"/>
      <c r="E117" s="55"/>
      <c r="F117" s="56"/>
    </row>
    <row r="118" spans="1:6" ht="15" thickBot="1" x14ac:dyDescent="0.35">
      <c r="A118" s="53"/>
      <c r="B118" s="72" t="s">
        <v>74</v>
      </c>
      <c r="C118" s="53"/>
      <c r="D118" s="58"/>
      <c r="E118" s="55"/>
      <c r="F118" s="56"/>
    </row>
    <row r="119" spans="1:6" ht="15" thickBot="1" x14ac:dyDescent="0.35">
      <c r="A119" s="73">
        <v>10.199999999999999</v>
      </c>
      <c r="B119" s="58" t="s">
        <v>185</v>
      </c>
      <c r="C119" s="53" t="s">
        <v>75</v>
      </c>
      <c r="D119" s="53">
        <v>12</v>
      </c>
      <c r="E119" s="55"/>
      <c r="F119" s="6">
        <f t="shared" ref="F119:F137" si="16">+ROUND(D119*E119,0)</f>
        <v>0</v>
      </c>
    </row>
    <row r="120" spans="1:6" ht="15" thickBot="1" x14ac:dyDescent="0.35">
      <c r="A120" s="73">
        <v>10.3</v>
      </c>
      <c r="B120" s="58" t="s">
        <v>186</v>
      </c>
      <c r="C120" s="53" t="s">
        <v>75</v>
      </c>
      <c r="D120" s="53">
        <v>15</v>
      </c>
      <c r="E120" s="55"/>
      <c r="F120" s="6">
        <f t="shared" si="16"/>
        <v>0</v>
      </c>
    </row>
    <row r="121" spans="1:6" ht="15" thickBot="1" x14ac:dyDescent="0.35">
      <c r="A121" s="73">
        <v>10.4</v>
      </c>
      <c r="B121" s="58" t="s">
        <v>187</v>
      </c>
      <c r="C121" s="53" t="s">
        <v>75</v>
      </c>
      <c r="D121" s="53">
        <v>15</v>
      </c>
      <c r="E121" s="55"/>
      <c r="F121" s="6">
        <f t="shared" si="16"/>
        <v>0</v>
      </c>
    </row>
    <row r="122" spans="1:6" ht="15" thickBot="1" x14ac:dyDescent="0.35">
      <c r="A122" s="73">
        <v>10.5</v>
      </c>
      <c r="B122" s="58" t="s">
        <v>173</v>
      </c>
      <c r="C122" s="53" t="s">
        <v>76</v>
      </c>
      <c r="D122" s="53">
        <v>60</v>
      </c>
      <c r="E122" s="55"/>
      <c r="F122" s="6">
        <f t="shared" si="16"/>
        <v>0</v>
      </c>
    </row>
    <row r="123" spans="1:6" ht="15" thickBot="1" x14ac:dyDescent="0.35">
      <c r="A123" s="73">
        <v>10.6</v>
      </c>
      <c r="B123" s="58" t="s">
        <v>174</v>
      </c>
      <c r="C123" s="53" t="s">
        <v>76</v>
      </c>
      <c r="D123" s="53">
        <v>50</v>
      </c>
      <c r="E123" s="55"/>
      <c r="F123" s="6">
        <f t="shared" si="16"/>
        <v>0</v>
      </c>
    </row>
    <row r="124" spans="1:6" ht="15" thickBot="1" x14ac:dyDescent="0.35">
      <c r="A124" s="73">
        <v>10.7</v>
      </c>
      <c r="B124" s="58" t="s">
        <v>175</v>
      </c>
      <c r="C124" s="53" t="s">
        <v>76</v>
      </c>
      <c r="D124" s="53">
        <v>20</v>
      </c>
      <c r="E124" s="55"/>
      <c r="F124" s="6">
        <f t="shared" si="16"/>
        <v>0</v>
      </c>
    </row>
    <row r="125" spans="1:6" ht="15" thickBot="1" x14ac:dyDescent="0.35">
      <c r="A125" s="73">
        <v>10.8</v>
      </c>
      <c r="B125" s="58" t="s">
        <v>176</v>
      </c>
      <c r="C125" s="53" t="s">
        <v>75</v>
      </c>
      <c r="D125" s="53">
        <v>30</v>
      </c>
      <c r="E125" s="55"/>
      <c r="F125" s="6">
        <f t="shared" si="16"/>
        <v>0</v>
      </c>
    </row>
    <row r="126" spans="1:6" ht="15" thickBot="1" x14ac:dyDescent="0.35">
      <c r="A126" s="73">
        <v>10.9</v>
      </c>
      <c r="B126" s="58" t="s">
        <v>177</v>
      </c>
      <c r="C126" s="53" t="s">
        <v>84</v>
      </c>
      <c r="D126" s="53">
        <v>6</v>
      </c>
      <c r="E126" s="55"/>
      <c r="F126" s="6">
        <f t="shared" si="16"/>
        <v>0</v>
      </c>
    </row>
    <row r="127" spans="1:6" ht="15" thickBot="1" x14ac:dyDescent="0.35">
      <c r="A127" s="96">
        <v>10.1</v>
      </c>
      <c r="B127" s="58" t="s">
        <v>178</v>
      </c>
      <c r="C127" s="53" t="s">
        <v>84</v>
      </c>
      <c r="D127" s="53">
        <v>3</v>
      </c>
      <c r="E127" s="55"/>
      <c r="F127" s="6">
        <f t="shared" si="16"/>
        <v>0</v>
      </c>
    </row>
    <row r="128" spans="1:6" ht="15" thickBot="1" x14ac:dyDescent="0.35">
      <c r="A128" s="73">
        <v>10.11</v>
      </c>
      <c r="B128" s="58" t="s">
        <v>188</v>
      </c>
      <c r="C128" s="53" t="s">
        <v>75</v>
      </c>
      <c r="D128" s="53">
        <v>3</v>
      </c>
      <c r="E128" s="55"/>
      <c r="F128" s="6">
        <f t="shared" si="16"/>
        <v>0</v>
      </c>
    </row>
    <row r="129" spans="1:6" ht="15" thickBot="1" x14ac:dyDescent="0.35">
      <c r="A129" s="73">
        <v>10.119999999999999</v>
      </c>
      <c r="B129" s="58" t="s">
        <v>179</v>
      </c>
      <c r="C129" s="53" t="s">
        <v>75</v>
      </c>
      <c r="D129" s="53">
        <v>6</v>
      </c>
      <c r="E129" s="55"/>
      <c r="F129" s="6">
        <f t="shared" si="16"/>
        <v>0</v>
      </c>
    </row>
    <row r="130" spans="1:6" ht="15" thickBot="1" x14ac:dyDescent="0.35">
      <c r="A130" s="73">
        <v>10.130000000000001</v>
      </c>
      <c r="B130" s="58" t="s">
        <v>190</v>
      </c>
      <c r="C130" s="53" t="s">
        <v>75</v>
      </c>
      <c r="D130" s="53">
        <v>6</v>
      </c>
      <c r="E130" s="55"/>
      <c r="F130" s="6">
        <f t="shared" si="16"/>
        <v>0</v>
      </c>
    </row>
    <row r="131" spans="1:6" ht="15" thickBot="1" x14ac:dyDescent="0.35">
      <c r="A131" s="73">
        <v>10.14</v>
      </c>
      <c r="B131" s="58" t="s">
        <v>180</v>
      </c>
      <c r="C131" s="53" t="s">
        <v>146</v>
      </c>
      <c r="D131" s="53">
        <v>3</v>
      </c>
      <c r="E131" s="55"/>
      <c r="F131" s="6">
        <f t="shared" si="16"/>
        <v>0</v>
      </c>
    </row>
    <row r="132" spans="1:6" ht="15" thickBot="1" x14ac:dyDescent="0.35">
      <c r="A132" s="73">
        <v>10.15</v>
      </c>
      <c r="B132" s="58" t="s">
        <v>191</v>
      </c>
      <c r="C132" s="53" t="s">
        <v>84</v>
      </c>
      <c r="D132" s="53">
        <v>6</v>
      </c>
      <c r="E132" s="55"/>
      <c r="F132" s="6">
        <f t="shared" si="16"/>
        <v>0</v>
      </c>
    </row>
    <row r="133" spans="1:6" ht="28.2" thickBot="1" x14ac:dyDescent="0.35">
      <c r="A133" s="73">
        <v>10.16</v>
      </c>
      <c r="B133" s="54" t="s">
        <v>181</v>
      </c>
      <c r="C133" s="53" t="s">
        <v>2</v>
      </c>
      <c r="D133" s="53">
        <v>1</v>
      </c>
      <c r="E133" s="55"/>
      <c r="F133" s="6">
        <f t="shared" si="16"/>
        <v>0</v>
      </c>
    </row>
    <row r="134" spans="1:6" ht="15" thickBot="1" x14ac:dyDescent="0.35">
      <c r="A134" s="73">
        <v>10.17</v>
      </c>
      <c r="B134" s="54" t="s">
        <v>182</v>
      </c>
      <c r="C134" s="53" t="s">
        <v>2</v>
      </c>
      <c r="D134" s="53">
        <v>1</v>
      </c>
      <c r="E134" s="74"/>
      <c r="F134" s="6">
        <f t="shared" si="16"/>
        <v>0</v>
      </c>
    </row>
    <row r="135" spans="1:6" ht="28.2" thickBot="1" x14ac:dyDescent="0.35">
      <c r="A135" s="73">
        <v>10.18</v>
      </c>
      <c r="B135" s="54" t="s">
        <v>183</v>
      </c>
      <c r="C135" s="53" t="s">
        <v>76</v>
      </c>
      <c r="D135" s="53">
        <v>100</v>
      </c>
      <c r="E135" s="67"/>
      <c r="F135" s="6">
        <f t="shared" si="16"/>
        <v>0</v>
      </c>
    </row>
    <row r="136" spans="1:6" ht="16.2" thickBot="1" x14ac:dyDescent="0.35">
      <c r="A136" s="73">
        <v>10.19</v>
      </c>
      <c r="B136" s="54" t="s">
        <v>184</v>
      </c>
      <c r="C136" s="53" t="s">
        <v>76</v>
      </c>
      <c r="D136" s="53">
        <v>100</v>
      </c>
      <c r="E136" s="63"/>
      <c r="F136" s="6">
        <f t="shared" si="16"/>
        <v>0</v>
      </c>
    </row>
    <row r="137" spans="1:6" ht="16.2" thickBot="1" x14ac:dyDescent="0.35">
      <c r="A137" s="96">
        <v>10.199999999999999</v>
      </c>
      <c r="B137" s="54" t="s">
        <v>189</v>
      </c>
      <c r="C137" s="53" t="s">
        <v>84</v>
      </c>
      <c r="D137" s="53">
        <v>3</v>
      </c>
      <c r="E137" s="63"/>
      <c r="F137" s="63">
        <f t="shared" si="16"/>
        <v>0</v>
      </c>
    </row>
    <row r="138" spans="1:6" ht="15" thickBot="1" x14ac:dyDescent="0.35">
      <c r="A138" s="53"/>
      <c r="B138" s="102" t="s">
        <v>73</v>
      </c>
      <c r="C138" s="53"/>
      <c r="D138" s="53"/>
      <c r="E138" s="67"/>
      <c r="F138" s="75"/>
    </row>
    <row r="139" spans="1:6" ht="16.2" thickBot="1" x14ac:dyDescent="0.35">
      <c r="A139" s="103"/>
      <c r="B139" s="76" t="s">
        <v>77</v>
      </c>
      <c r="C139" s="77"/>
      <c r="D139" s="77"/>
      <c r="E139" s="78"/>
      <c r="F139" s="78"/>
    </row>
    <row r="140" spans="1:6" ht="31.8" thickBot="1" x14ac:dyDescent="0.35">
      <c r="A140" s="53"/>
      <c r="B140" s="79" t="s">
        <v>78</v>
      </c>
      <c r="C140" s="80"/>
      <c r="D140" s="81"/>
      <c r="E140" s="80"/>
      <c r="F140" s="80"/>
    </row>
    <row r="141" spans="1:6" ht="47.4" thickBot="1" x14ac:dyDescent="0.35">
      <c r="A141" s="53">
        <v>10.14</v>
      </c>
      <c r="B141" s="64" t="s">
        <v>79</v>
      </c>
      <c r="C141" s="62" t="s">
        <v>63</v>
      </c>
      <c r="D141" s="62">
        <v>6</v>
      </c>
      <c r="E141" s="63"/>
      <c r="F141" s="63">
        <f>+D141*E141</f>
        <v>0</v>
      </c>
    </row>
    <row r="142" spans="1:6" ht="16.2" thickBot="1" x14ac:dyDescent="0.35">
      <c r="A142" s="53">
        <v>10.15</v>
      </c>
      <c r="B142" s="82" t="s">
        <v>80</v>
      </c>
      <c r="C142" s="62" t="s">
        <v>63</v>
      </c>
      <c r="D142" s="62">
        <v>6</v>
      </c>
      <c r="E142" s="63"/>
      <c r="F142" s="63">
        <f>+D142*E142</f>
        <v>0</v>
      </c>
    </row>
    <row r="143" spans="1:6" ht="15" thickBot="1" x14ac:dyDescent="0.35">
      <c r="A143" s="53"/>
      <c r="B143" s="83" t="s">
        <v>81</v>
      </c>
      <c r="C143" s="53"/>
      <c r="D143" s="58"/>
      <c r="E143" s="55"/>
      <c r="F143" s="56"/>
    </row>
    <row r="144" spans="1:6" ht="15" thickBot="1" x14ac:dyDescent="0.35">
      <c r="A144" s="115" t="s">
        <v>82</v>
      </c>
      <c r="B144" s="115"/>
      <c r="C144" s="115"/>
      <c r="D144" s="69"/>
      <c r="E144" s="70"/>
      <c r="F144" s="71">
        <f>SUM(F116:F143)</f>
        <v>0</v>
      </c>
    </row>
    <row r="145" spans="1:6" ht="15" thickBot="1" x14ac:dyDescent="0.35">
      <c r="A145" s="53"/>
      <c r="B145" s="84" t="s">
        <v>83</v>
      </c>
      <c r="C145" s="53"/>
      <c r="D145" s="53"/>
      <c r="E145" s="85"/>
      <c r="F145" s="86"/>
    </row>
    <row r="146" spans="1:6" ht="42" thickBot="1" x14ac:dyDescent="0.35">
      <c r="A146" s="53">
        <v>11.1</v>
      </c>
      <c r="B146" s="54" t="s">
        <v>195</v>
      </c>
      <c r="C146" s="53" t="s">
        <v>84</v>
      </c>
      <c r="D146" s="53">
        <v>6</v>
      </c>
      <c r="E146" s="87"/>
      <c r="F146" s="63">
        <f t="shared" ref="F146:F173" si="17">+D146*E146</f>
        <v>0</v>
      </c>
    </row>
    <row r="147" spans="1:6" ht="28.2" thickBot="1" x14ac:dyDescent="0.35">
      <c r="A147" s="53">
        <v>11.2</v>
      </c>
      <c r="B147" s="54" t="s">
        <v>196</v>
      </c>
      <c r="C147" s="53" t="s">
        <v>197</v>
      </c>
      <c r="D147" s="53">
        <v>6</v>
      </c>
      <c r="E147" s="87"/>
      <c r="F147" s="63">
        <f t="shared" si="17"/>
        <v>0</v>
      </c>
    </row>
    <row r="148" spans="1:6" ht="16.2" thickBot="1" x14ac:dyDescent="0.35">
      <c r="A148" s="53">
        <v>11.3</v>
      </c>
      <c r="B148" s="54" t="s">
        <v>144</v>
      </c>
      <c r="C148" s="53" t="s">
        <v>84</v>
      </c>
      <c r="D148" s="53">
        <v>3</v>
      </c>
      <c r="E148" s="87"/>
      <c r="F148" s="63">
        <f t="shared" si="17"/>
        <v>0</v>
      </c>
    </row>
    <row r="149" spans="1:6" ht="18.45" customHeight="1" thickBot="1" x14ac:dyDescent="0.35">
      <c r="A149" s="53">
        <v>11.4</v>
      </c>
      <c r="B149" s="54" t="s">
        <v>161</v>
      </c>
      <c r="C149" s="53" t="s">
        <v>84</v>
      </c>
      <c r="D149" s="53">
        <v>3</v>
      </c>
      <c r="E149" s="87"/>
      <c r="F149" s="63">
        <f t="shared" si="17"/>
        <v>0</v>
      </c>
    </row>
    <row r="150" spans="1:6" ht="16.2" thickBot="1" x14ac:dyDescent="0.35">
      <c r="A150" s="53">
        <v>11.5</v>
      </c>
      <c r="B150" s="54" t="s">
        <v>198</v>
      </c>
      <c r="C150" s="53" t="s">
        <v>197</v>
      </c>
      <c r="D150" s="53">
        <v>3</v>
      </c>
      <c r="E150" s="87"/>
      <c r="F150" s="63">
        <f t="shared" si="17"/>
        <v>0</v>
      </c>
    </row>
    <row r="151" spans="1:6" ht="16.2" thickBot="1" x14ac:dyDescent="0.35">
      <c r="A151" s="53">
        <v>11.6</v>
      </c>
      <c r="B151" s="54" t="s">
        <v>145</v>
      </c>
      <c r="C151" s="53" t="s">
        <v>146</v>
      </c>
      <c r="D151" s="53">
        <v>3</v>
      </c>
      <c r="E151" s="87"/>
      <c r="F151" s="63">
        <f t="shared" si="17"/>
        <v>0</v>
      </c>
    </row>
    <row r="152" spans="1:6" ht="16.2" thickBot="1" x14ac:dyDescent="0.35">
      <c r="A152" s="53">
        <v>11.7</v>
      </c>
      <c r="B152" s="54" t="s">
        <v>147</v>
      </c>
      <c r="C152" s="53" t="s">
        <v>146</v>
      </c>
      <c r="D152" s="53">
        <v>6</v>
      </c>
      <c r="E152" s="87"/>
      <c r="F152" s="63">
        <f t="shared" si="17"/>
        <v>0</v>
      </c>
    </row>
    <row r="153" spans="1:6" ht="16.2" thickBot="1" x14ac:dyDescent="0.35">
      <c r="A153" s="53">
        <v>11.8</v>
      </c>
      <c r="B153" s="54" t="s">
        <v>148</v>
      </c>
      <c r="C153" s="53" t="s">
        <v>146</v>
      </c>
      <c r="D153" s="53">
        <v>6</v>
      </c>
      <c r="E153" s="87"/>
      <c r="F153" s="63">
        <f t="shared" si="17"/>
        <v>0</v>
      </c>
    </row>
    <row r="154" spans="1:6" ht="16.2" thickBot="1" x14ac:dyDescent="0.35">
      <c r="A154" s="53">
        <v>11.9</v>
      </c>
      <c r="B154" s="54" t="s">
        <v>149</v>
      </c>
      <c r="C154" s="53" t="s">
        <v>146</v>
      </c>
      <c r="D154" s="53">
        <v>6</v>
      </c>
      <c r="E154" s="87"/>
      <c r="F154" s="63">
        <f t="shared" si="17"/>
        <v>0</v>
      </c>
    </row>
    <row r="155" spans="1:6" ht="16.2" thickBot="1" x14ac:dyDescent="0.35">
      <c r="A155" s="94">
        <v>11.1</v>
      </c>
      <c r="B155" s="54" t="s">
        <v>150</v>
      </c>
      <c r="C155" s="53" t="s">
        <v>146</v>
      </c>
      <c r="D155" s="53">
        <v>6</v>
      </c>
      <c r="E155" s="87"/>
      <c r="F155" s="63">
        <f t="shared" si="17"/>
        <v>0</v>
      </c>
    </row>
    <row r="156" spans="1:6" ht="16.2" thickBot="1" x14ac:dyDescent="0.35">
      <c r="A156" s="53">
        <v>11.11</v>
      </c>
      <c r="B156" s="54" t="s">
        <v>151</v>
      </c>
      <c r="C156" s="53" t="s">
        <v>146</v>
      </c>
      <c r="D156" s="53">
        <v>6</v>
      </c>
      <c r="E156" s="87"/>
      <c r="F156" s="63">
        <f t="shared" si="17"/>
        <v>0</v>
      </c>
    </row>
    <row r="157" spans="1:6" ht="16.2" thickBot="1" x14ac:dyDescent="0.35">
      <c r="A157" s="53">
        <v>11.12</v>
      </c>
      <c r="B157" s="54" t="s">
        <v>152</v>
      </c>
      <c r="C157" s="53" t="s">
        <v>146</v>
      </c>
      <c r="D157" s="53">
        <v>6</v>
      </c>
      <c r="E157" s="87"/>
      <c r="F157" s="63">
        <f t="shared" si="17"/>
        <v>0</v>
      </c>
    </row>
    <row r="158" spans="1:6" ht="16.2" thickBot="1" x14ac:dyDescent="0.35">
      <c r="A158" s="53">
        <v>11.13</v>
      </c>
      <c r="B158" s="54" t="s">
        <v>153</v>
      </c>
      <c r="C158" s="53" t="s">
        <v>146</v>
      </c>
      <c r="D158" s="53">
        <v>6</v>
      </c>
      <c r="E158" s="87"/>
      <c r="F158" s="63">
        <f t="shared" si="17"/>
        <v>0</v>
      </c>
    </row>
    <row r="159" spans="1:6" ht="16.2" thickBot="1" x14ac:dyDescent="0.35">
      <c r="A159" s="53">
        <v>11.14</v>
      </c>
      <c r="B159" s="54" t="s">
        <v>154</v>
      </c>
      <c r="C159" s="53" t="s">
        <v>146</v>
      </c>
      <c r="D159" s="53">
        <v>6</v>
      </c>
      <c r="E159" s="87"/>
      <c r="F159" s="63">
        <f t="shared" si="17"/>
        <v>0</v>
      </c>
    </row>
    <row r="160" spans="1:6" ht="16.2" thickBot="1" x14ac:dyDescent="0.35">
      <c r="A160" s="53">
        <v>11.15</v>
      </c>
      <c r="B160" s="54" t="s">
        <v>155</v>
      </c>
      <c r="C160" s="53" t="s">
        <v>146</v>
      </c>
      <c r="D160" s="53">
        <v>3</v>
      </c>
      <c r="E160" s="87"/>
      <c r="F160" s="63">
        <f t="shared" si="17"/>
        <v>0</v>
      </c>
    </row>
    <row r="161" spans="1:6" ht="16.2" thickBot="1" x14ac:dyDescent="0.35">
      <c r="A161" s="53">
        <v>11.16</v>
      </c>
      <c r="B161" s="54" t="s">
        <v>156</v>
      </c>
      <c r="C161" s="53" t="s">
        <v>146</v>
      </c>
      <c r="D161" s="53">
        <v>6</v>
      </c>
      <c r="E161" s="87"/>
      <c r="F161" s="63">
        <f t="shared" si="17"/>
        <v>0</v>
      </c>
    </row>
    <row r="162" spans="1:6" ht="16.2" thickBot="1" x14ac:dyDescent="0.35">
      <c r="A162" s="53">
        <v>11.17</v>
      </c>
      <c r="B162" s="54" t="s">
        <v>163</v>
      </c>
      <c r="C162" s="53" t="s">
        <v>75</v>
      </c>
      <c r="D162" s="53">
        <v>6</v>
      </c>
      <c r="E162" s="87"/>
      <c r="F162" s="63">
        <f t="shared" si="17"/>
        <v>0</v>
      </c>
    </row>
    <row r="163" spans="1:6" ht="16.2" thickBot="1" x14ac:dyDescent="0.35">
      <c r="A163" s="53">
        <v>11.18</v>
      </c>
      <c r="B163" s="54" t="s">
        <v>158</v>
      </c>
      <c r="C163" s="53" t="s">
        <v>84</v>
      </c>
      <c r="D163" s="53">
        <v>6</v>
      </c>
      <c r="E163" s="87"/>
      <c r="F163" s="63">
        <f t="shared" si="17"/>
        <v>0</v>
      </c>
    </row>
    <row r="164" spans="1:6" ht="16.2" thickBot="1" x14ac:dyDescent="0.35">
      <c r="A164" s="53">
        <v>11.19</v>
      </c>
      <c r="B164" s="54" t="s">
        <v>159</v>
      </c>
      <c r="C164" s="53" t="s">
        <v>75</v>
      </c>
      <c r="D164" s="53">
        <v>6</v>
      </c>
      <c r="E164" s="87"/>
      <c r="F164" s="63">
        <f t="shared" si="17"/>
        <v>0</v>
      </c>
    </row>
    <row r="165" spans="1:6" ht="16.2" thickBot="1" x14ac:dyDescent="0.35">
      <c r="A165" s="94">
        <v>11.2</v>
      </c>
      <c r="B165" s="54" t="s">
        <v>160</v>
      </c>
      <c r="C165" s="53" t="s">
        <v>84</v>
      </c>
      <c r="D165" s="53">
        <v>6</v>
      </c>
      <c r="E165" s="87"/>
      <c r="F165" s="63">
        <f t="shared" si="17"/>
        <v>0</v>
      </c>
    </row>
    <row r="166" spans="1:6" ht="16.2" thickBot="1" x14ac:dyDescent="0.35">
      <c r="A166" s="53">
        <v>11.21</v>
      </c>
      <c r="B166" s="54" t="s">
        <v>199</v>
      </c>
      <c r="C166" s="53" t="s">
        <v>197</v>
      </c>
      <c r="D166" s="53">
        <v>6</v>
      </c>
      <c r="E166" s="87"/>
      <c r="F166" s="63">
        <f t="shared" si="17"/>
        <v>0</v>
      </c>
    </row>
    <row r="167" spans="1:6" ht="28.2" thickBot="1" x14ac:dyDescent="0.35">
      <c r="A167" s="53">
        <v>11.22</v>
      </c>
      <c r="B167" s="95" t="s">
        <v>134</v>
      </c>
      <c r="C167" s="53" t="s">
        <v>2</v>
      </c>
      <c r="D167" s="53">
        <v>3</v>
      </c>
      <c r="E167" s="87"/>
      <c r="F167" s="63">
        <f t="shared" si="17"/>
        <v>0</v>
      </c>
    </row>
    <row r="168" spans="1:6" ht="28.2" thickBot="1" x14ac:dyDescent="0.35">
      <c r="A168" s="53">
        <v>11.23</v>
      </c>
      <c r="B168" s="54" t="s">
        <v>157</v>
      </c>
      <c r="C168" s="53" t="s">
        <v>2</v>
      </c>
      <c r="D168" s="53">
        <v>1</v>
      </c>
      <c r="E168" s="87"/>
      <c r="F168" s="63">
        <f t="shared" si="17"/>
        <v>0</v>
      </c>
    </row>
    <row r="169" spans="1:6" ht="16.2" thickBot="1" x14ac:dyDescent="0.35">
      <c r="A169" s="53">
        <v>11.24</v>
      </c>
      <c r="B169" s="58" t="s">
        <v>162</v>
      </c>
      <c r="C169" s="53" t="s">
        <v>75</v>
      </c>
      <c r="D169" s="53">
        <v>6</v>
      </c>
      <c r="E169" s="87"/>
      <c r="F169" s="63">
        <f t="shared" si="17"/>
        <v>0</v>
      </c>
    </row>
    <row r="170" spans="1:6" ht="16.2" thickBot="1" x14ac:dyDescent="0.35">
      <c r="A170" s="53">
        <v>11.25</v>
      </c>
      <c r="B170" s="58" t="s">
        <v>85</v>
      </c>
      <c r="C170" s="53" t="s">
        <v>75</v>
      </c>
      <c r="D170" s="53">
        <v>6</v>
      </c>
      <c r="E170" s="87"/>
      <c r="F170" s="63">
        <f t="shared" si="17"/>
        <v>0</v>
      </c>
    </row>
    <row r="171" spans="1:6" ht="42" thickBot="1" x14ac:dyDescent="0.35">
      <c r="A171" s="53">
        <v>11.26</v>
      </c>
      <c r="B171" s="54" t="s">
        <v>164</v>
      </c>
      <c r="C171" s="53" t="s">
        <v>75</v>
      </c>
      <c r="D171" s="53">
        <v>6</v>
      </c>
      <c r="E171" s="87"/>
      <c r="F171" s="63">
        <f t="shared" si="17"/>
        <v>0</v>
      </c>
    </row>
    <row r="172" spans="1:6" ht="16.2" thickBot="1" x14ac:dyDescent="0.35">
      <c r="A172" s="53">
        <v>11.27</v>
      </c>
      <c r="B172" s="58" t="s">
        <v>135</v>
      </c>
      <c r="C172" s="53" t="s">
        <v>86</v>
      </c>
      <c r="D172" s="53">
        <v>60</v>
      </c>
      <c r="E172" s="87"/>
      <c r="F172" s="63">
        <f t="shared" si="17"/>
        <v>0</v>
      </c>
    </row>
    <row r="173" spans="1:6" ht="16.2" thickBot="1" x14ac:dyDescent="0.35">
      <c r="A173" s="53">
        <v>11.28</v>
      </c>
      <c r="B173" s="58" t="s">
        <v>136</v>
      </c>
      <c r="C173" s="53" t="s">
        <v>2</v>
      </c>
      <c r="D173" s="53">
        <v>1</v>
      </c>
      <c r="E173" s="87"/>
      <c r="F173" s="63">
        <f t="shared" si="17"/>
        <v>0</v>
      </c>
    </row>
    <row r="174" spans="1:6" ht="16.2" thickBot="1" x14ac:dyDescent="0.35">
      <c r="A174" s="53"/>
      <c r="B174" s="58"/>
      <c r="C174" s="53"/>
      <c r="D174" s="53"/>
      <c r="E174" s="87"/>
      <c r="F174" s="63"/>
    </row>
    <row r="175" spans="1:6" ht="15" thickBot="1" x14ac:dyDescent="0.35">
      <c r="A175" s="115" t="s">
        <v>87</v>
      </c>
      <c r="B175" s="115"/>
      <c r="C175" s="115"/>
      <c r="D175" s="69"/>
      <c r="E175" s="70"/>
      <c r="F175" s="71">
        <f>SUM(F146:F171)</f>
        <v>0</v>
      </c>
    </row>
    <row r="176" spans="1:6" ht="15" thickBot="1" x14ac:dyDescent="0.35">
      <c r="A176" s="88"/>
      <c r="B176" s="88" t="s">
        <v>88</v>
      </c>
      <c r="C176" s="88"/>
      <c r="D176" s="88"/>
      <c r="E176" s="89"/>
      <c r="F176" s="90"/>
    </row>
    <row r="177" spans="1:6" ht="15" thickBot="1" x14ac:dyDescent="0.35">
      <c r="A177" s="53"/>
      <c r="B177" s="58"/>
      <c r="C177" s="53"/>
      <c r="D177" s="58"/>
      <c r="E177" s="55"/>
      <c r="F177" s="55"/>
    </row>
    <row r="178" spans="1:6" ht="15" thickBot="1" x14ac:dyDescent="0.35">
      <c r="A178" s="88"/>
      <c r="B178" s="88" t="s">
        <v>89</v>
      </c>
      <c r="C178" s="88"/>
      <c r="D178" s="88"/>
      <c r="E178" s="91"/>
      <c r="F178" s="91"/>
    </row>
    <row r="179" spans="1:6" ht="15" thickBot="1" x14ac:dyDescent="0.35">
      <c r="A179" s="53"/>
      <c r="B179" s="92" t="s">
        <v>90</v>
      </c>
      <c r="C179" s="88"/>
      <c r="D179" s="88"/>
      <c r="E179" s="91"/>
      <c r="F179" s="55"/>
    </row>
    <row r="180" spans="1:6" ht="15" thickBot="1" x14ac:dyDescent="0.35">
      <c r="A180" s="53"/>
      <c r="B180" s="93" t="str">
        <f>+A4</f>
        <v>BILL NO 1 PRELIMINARY WORKS</v>
      </c>
      <c r="C180" s="88"/>
      <c r="D180" s="88"/>
      <c r="E180" s="91"/>
      <c r="F180" s="55">
        <f>+F10</f>
        <v>0</v>
      </c>
    </row>
    <row r="181" spans="1:6" ht="15" thickBot="1" x14ac:dyDescent="0.35">
      <c r="A181" s="53"/>
      <c r="B181" s="93" t="str">
        <f>+A11</f>
        <v>BILL NO 2 EXCAVATION AND EARTHWORKS</v>
      </c>
      <c r="C181" s="88"/>
      <c r="D181" s="88"/>
      <c r="E181" s="91"/>
      <c r="F181" s="55">
        <f>+F17</f>
        <v>0</v>
      </c>
    </row>
    <row r="182" spans="1:6" ht="15" thickBot="1" x14ac:dyDescent="0.35">
      <c r="A182" s="53"/>
      <c r="B182" s="93" t="str">
        <f>+A18</f>
        <v>BILL NO 3 SUBSTRUCTURE WORKS</v>
      </c>
      <c r="C182" s="88"/>
      <c r="D182" s="88"/>
      <c r="E182" s="91"/>
      <c r="F182" s="55">
        <f>+F44</f>
        <v>0</v>
      </c>
    </row>
    <row r="183" spans="1:6" ht="15" thickBot="1" x14ac:dyDescent="0.35">
      <c r="A183" s="53"/>
      <c r="B183" s="93" t="str">
        <f>+A45</f>
        <v>BILL NO 4 SUPERSTRUCTURE WORKS</v>
      </c>
      <c r="C183" s="88"/>
      <c r="D183" s="88"/>
      <c r="E183" s="91"/>
      <c r="F183" s="55">
        <f>+F58</f>
        <v>0</v>
      </c>
    </row>
    <row r="184" spans="1:6" ht="15" thickBot="1" x14ac:dyDescent="0.35">
      <c r="A184" s="53"/>
      <c r="B184" s="93" t="str">
        <f>+A59</f>
        <v>BILL NO 5 DOORS</v>
      </c>
      <c r="C184" s="88"/>
      <c r="D184" s="88"/>
      <c r="E184" s="91"/>
      <c r="F184" s="55">
        <f>+F67</f>
        <v>0</v>
      </c>
    </row>
    <row r="185" spans="1:6" ht="15" thickBot="1" x14ac:dyDescent="0.35">
      <c r="A185" s="53"/>
      <c r="B185" s="93" t="str">
        <f>+A68</f>
        <v>BILL NO 6 WINDOWS</v>
      </c>
      <c r="C185" s="88"/>
      <c r="D185" s="88"/>
      <c r="E185" s="91"/>
      <c r="F185" s="55">
        <f>+F75</f>
        <v>0</v>
      </c>
    </row>
    <row r="186" spans="1:6" ht="15" thickBot="1" x14ac:dyDescent="0.35">
      <c r="A186" s="53"/>
      <c r="B186" s="93" t="str">
        <f>+A76</f>
        <v>BILL NO 7 ROOFING</v>
      </c>
      <c r="C186" s="88"/>
      <c r="D186" s="88"/>
      <c r="E186" s="91"/>
      <c r="F186" s="55">
        <f>+F85</f>
        <v>0</v>
      </c>
    </row>
    <row r="187" spans="1:6" ht="15" thickBot="1" x14ac:dyDescent="0.35">
      <c r="A187" s="53"/>
      <c r="B187" s="93" t="str">
        <f>+A86</f>
        <v>BILL NO 8 FINISHES</v>
      </c>
      <c r="C187" s="88"/>
      <c r="D187" s="88"/>
      <c r="E187" s="91"/>
      <c r="F187" s="55">
        <f>+F107</f>
        <v>0</v>
      </c>
    </row>
    <row r="188" spans="1:6" ht="15" thickBot="1" x14ac:dyDescent="0.35">
      <c r="A188" s="53"/>
      <c r="B188" s="93" t="str">
        <f>+A108</f>
        <v>BILL NO 9 PAINTING AND DECORATIONS</v>
      </c>
      <c r="C188" s="88"/>
      <c r="D188" s="88"/>
      <c r="E188" s="91"/>
      <c r="F188" s="55">
        <f>+F113</f>
        <v>0</v>
      </c>
    </row>
    <row r="189" spans="1:6" ht="15" thickBot="1" x14ac:dyDescent="0.35">
      <c r="A189" s="53"/>
      <c r="B189" s="93" t="str">
        <f>+A114</f>
        <v>BILL NO 10 ELECTRICAL WORKS</v>
      </c>
      <c r="C189" s="88"/>
      <c r="D189" s="88"/>
      <c r="E189" s="91"/>
      <c r="F189" s="55">
        <f>+F144</f>
        <v>0</v>
      </c>
    </row>
    <row r="190" spans="1:6" ht="15" thickBot="1" x14ac:dyDescent="0.35">
      <c r="A190" s="53"/>
      <c r="B190" s="93" t="str">
        <f>B145</f>
        <v>BILL NO 11 PLUMBING AND SANITATION.</v>
      </c>
      <c r="C190" s="88"/>
      <c r="D190" s="88"/>
      <c r="E190" s="91"/>
      <c r="F190" s="55">
        <f>F175</f>
        <v>0</v>
      </c>
    </row>
    <row r="191" spans="1:6" ht="15" thickBot="1" x14ac:dyDescent="0.35">
      <c r="A191" s="53"/>
      <c r="B191" s="93" t="s">
        <v>204</v>
      </c>
      <c r="C191" s="88"/>
      <c r="D191" s="88"/>
      <c r="E191" s="91"/>
      <c r="F191" s="91">
        <f>SUM(F180:F190)</f>
        <v>0</v>
      </c>
    </row>
  </sheetData>
  <mergeCells count="23">
    <mergeCell ref="A10:C10"/>
    <mergeCell ref="A1:F1"/>
    <mergeCell ref="A2:F2"/>
    <mergeCell ref="A3:F3"/>
    <mergeCell ref="A4:E4"/>
    <mergeCell ref="A6:F6"/>
    <mergeCell ref="A67:C67"/>
    <mergeCell ref="A69:F69"/>
    <mergeCell ref="A75:C75"/>
    <mergeCell ref="A77:F77"/>
    <mergeCell ref="A17:C17"/>
    <mergeCell ref="A19:F19"/>
    <mergeCell ref="A44:C44"/>
    <mergeCell ref="A46:F46"/>
    <mergeCell ref="A58:C58"/>
    <mergeCell ref="A60:F60"/>
    <mergeCell ref="A175:C175"/>
    <mergeCell ref="A144:C144"/>
    <mergeCell ref="A85:C85"/>
    <mergeCell ref="A87:F87"/>
    <mergeCell ref="A107:C107"/>
    <mergeCell ref="A109:F109"/>
    <mergeCell ref="A113:C1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Guest Accomodation</vt:lpstr>
      <vt:lpstr>Staff Accomodation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Opudo</dc:creator>
  <cp:lastModifiedBy>Nnamdi Nnaji</cp:lastModifiedBy>
  <dcterms:created xsi:type="dcterms:W3CDTF">2022-03-28T17:19:47Z</dcterms:created>
  <dcterms:modified xsi:type="dcterms:W3CDTF">2022-06-26T12:21:13Z</dcterms:modified>
</cp:coreProperties>
</file>