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C:\Samar 6.5.2020\ECW M&amp;E\ECW progress reports\June 2021 Report ECW\Final from Teija to Etona 11.6.2021\Final\"/>
    </mc:Choice>
  </mc:AlternateContent>
  <xr:revisionPtr revIDLastSave="0" documentId="13_ncr:1_{55F0F990-F9F3-4436-9E06-AC8D6B5BD43E}" xr6:coauthVersionLast="45" xr6:coauthVersionMax="46" xr10:uidLastSave="{00000000-0000-0000-0000-000000000000}"/>
  <bookViews>
    <workbookView xWindow="-110" yWindow="-110" windowWidth="19420" windowHeight="10420" activeTab="1" xr2:uid="{834CA03F-A12C-4A3B-808E-00582125C14E}"/>
  </bookViews>
  <sheets>
    <sheet name="Guidance" sheetId="23" r:id="rId1"/>
    <sheet name="A0 - Report information" sheetId="20" r:id="rId2"/>
    <sheet name="A0 - ADMIN" sheetId="24" state="hidden" r:id="rId3"/>
    <sheet name="A1 - Children reached" sheetId="1" r:id="rId4"/>
    <sheet name="A1 - UNDP" sheetId="25" state="hidden" r:id="rId5"/>
    <sheet name="A1 - SCI" sheetId="26" state="hidden" r:id="rId6"/>
    <sheet name="A1 - UNESCO" sheetId="32" state="hidden" r:id="rId7"/>
    <sheet name="A1 - UNRWA WB" sheetId="30" state="hidden" r:id="rId8"/>
    <sheet name="A1 - UNRWA Gaza" sheetId="31" state="hidden" r:id="rId9"/>
    <sheet name="A1 - UNICEF Basima" sheetId="27" state="hidden" r:id="rId10"/>
    <sheet name="A1 - UNICEF Panji" sheetId="29" state="hidden" r:id="rId11"/>
    <sheet name="A1 - UNICEF Maysoon" sheetId="28" state="hidden" r:id="rId12"/>
    <sheet name="A1 - ADMIN" sheetId="3" state="hidden" r:id="rId13"/>
    <sheet name="ADMIN - LISTS" sheetId="8" state="hidden" r:id="rId14"/>
  </sheets>
  <definedNames>
    <definedName name="_ftn1" localSheetId="12">'A1 - ADMIN'!#REF!</definedName>
    <definedName name="_ftn1" localSheetId="3">'A1 - Children reached'!#REF!</definedName>
    <definedName name="_ftn1" localSheetId="5">'A1 - SCI'!#REF!</definedName>
    <definedName name="_ftn1" localSheetId="4">'A1 - UNDP'!#REF!</definedName>
    <definedName name="_ftn1" localSheetId="6">'A1 - UNESCO'!#REF!</definedName>
    <definedName name="_ftn1" localSheetId="9">'A1 - UNICEF Basima'!#REF!</definedName>
    <definedName name="_ftn1" localSheetId="11">'A1 - UNICEF Maysoon'!#REF!</definedName>
    <definedName name="_ftn1" localSheetId="10">'A1 - UNICEF Panji'!#REF!</definedName>
    <definedName name="_ftn1" localSheetId="8">'A1 - UNRWA Gaza'!#REF!</definedName>
    <definedName name="_ftn1" localSheetId="7">'A1 - UNRWA WB'!#REF!</definedName>
    <definedName name="_ftn2" localSheetId="12">'A1 - ADMIN'!#REF!</definedName>
    <definedName name="_ftn2" localSheetId="3">'A1 - Children reached'!#REF!</definedName>
    <definedName name="_ftn2" localSheetId="5">'A1 - SCI'!#REF!</definedName>
    <definedName name="_ftn2" localSheetId="4">'A1 - UNDP'!#REF!</definedName>
    <definedName name="_ftn2" localSheetId="6">'A1 - UNESCO'!#REF!</definedName>
    <definedName name="_ftn2" localSheetId="9">'A1 - UNICEF Basima'!#REF!</definedName>
    <definedName name="_ftn2" localSheetId="11">'A1 - UNICEF Maysoon'!#REF!</definedName>
    <definedName name="_ftn2" localSheetId="10">'A1 - UNICEF Panji'!#REF!</definedName>
    <definedName name="_ftn2" localSheetId="8">'A1 - UNRWA Gaza'!#REF!</definedName>
    <definedName name="_ftn2" localSheetId="7">'A1 - UNRWA WB'!#REF!</definedName>
    <definedName name="_ftnref1" localSheetId="12">'A1 - ADMIN'!$C$9</definedName>
    <definedName name="_ftnref1" localSheetId="3">'A1 - Children reached'!$C$11</definedName>
    <definedName name="_ftnref1" localSheetId="5">'A1 - SCI'!$C$11</definedName>
    <definedName name="_ftnref1" localSheetId="4">'A1 - UNDP'!$C$11</definedName>
    <definedName name="_ftnref1" localSheetId="6">'A1 - UNESCO'!$C$11</definedName>
    <definedName name="_ftnref1" localSheetId="9">'A1 - UNICEF Basima'!$C$11</definedName>
    <definedName name="_ftnref1" localSheetId="11">'A1 - UNICEF Maysoon'!$C$11</definedName>
    <definedName name="_ftnref1" localSheetId="10">'A1 - UNICEF Panji'!$C$11</definedName>
    <definedName name="_ftnref1" localSheetId="8">'A1 - UNRWA Gaza'!$C$11</definedName>
    <definedName name="_ftnref1" localSheetId="7">'A1 - UNRWA WB'!$C$11</definedName>
    <definedName name="_ftnref2" localSheetId="12">'A1 - ADMIN'!$C$10</definedName>
    <definedName name="_ftnref2" localSheetId="3">'A1 - Children reached'!#REF!</definedName>
    <definedName name="_ftnref2" localSheetId="5">'A1 - SCI'!#REF!</definedName>
    <definedName name="_ftnref2" localSheetId="4">'A1 - UNDP'!#REF!</definedName>
    <definedName name="_ftnref2" localSheetId="6">'A1 - UNESCO'!#REF!</definedName>
    <definedName name="_ftnref2" localSheetId="9">'A1 - UNICEF Basima'!#REF!</definedName>
    <definedName name="_ftnref2" localSheetId="11">'A1 - UNICEF Maysoon'!#REF!</definedName>
    <definedName name="_ftnref2" localSheetId="10">'A1 - UNICEF Panji'!#REF!</definedName>
    <definedName name="_ftnref2" localSheetId="8">'A1 - UNRWA Gaza'!#REF!</definedName>
    <definedName name="_ftnref2" localSheetId="7">'A1 - UNRWA WB'!#REF!</definedName>
    <definedName name="Agency">OFFSET('ADMIN - LISTS'!#REF!,0,0,COUNTA(#REF!)-1,1)</definedName>
    <definedName name="Code">OFFSET('ADMIN - LISTS'!#REF!,0,0,COUNTA(#REF!)-1,1)</definedName>
    <definedName name="Contribution">OFFSET(#REF!,0,0,COUNTA(#REF!)-1,1)</definedName>
    <definedName name="IND1_LIST" localSheetId="2">T_IND_L_1[Level]</definedName>
    <definedName name="IND1_LIST" localSheetId="5">T_IND_L_1[Level]</definedName>
    <definedName name="IND1_LIST" localSheetId="4">T_IND_L_1[Level]</definedName>
    <definedName name="IND1_LIST" localSheetId="6">T_IND_L_1[Level]</definedName>
    <definedName name="IND1_LIST" localSheetId="9">T_IND_L_1[Level]</definedName>
    <definedName name="IND1_LIST" localSheetId="11">T_IND_L_1[Level]</definedName>
    <definedName name="IND1_LIST" localSheetId="10">T_IND_L_1[Level]</definedName>
    <definedName name="IND1_LIST" localSheetId="8">T_IND_L_1[Level]</definedName>
    <definedName name="IND1_LIST" localSheetId="7">T_IND_L_1[Level]</definedName>
    <definedName name="IND1_LIST">T_IND_L_1[Level]</definedName>
    <definedName name="IND10_LIST" localSheetId="2">T_IND_L_2[Level]</definedName>
    <definedName name="IND10_LIST" localSheetId="5">T_IND_L_2[Level]</definedName>
    <definedName name="IND10_LIST" localSheetId="4">T_IND_L_2[Level]</definedName>
    <definedName name="IND10_LIST" localSheetId="6">T_IND_L_2[Level]</definedName>
    <definedName name="IND10_LIST" localSheetId="9">T_IND_L_2[Level]</definedName>
    <definedName name="IND10_LIST" localSheetId="11">T_IND_L_2[Level]</definedName>
    <definedName name="IND10_LIST" localSheetId="10">T_IND_L_2[Level]</definedName>
    <definedName name="IND10_LIST" localSheetId="8">T_IND_L_2[Level]</definedName>
    <definedName name="IND10_LIST" localSheetId="7">T_IND_L_2[Level]</definedName>
    <definedName name="IND10_LIST">T_IND_L_2[Level]</definedName>
    <definedName name="Partner">OFFSET('ADMIN - LISTS'!#REF!,0,0,COUNTA(#REF!)-1,1)</definedName>
    <definedName name="pivottable1">#REF!</definedName>
    <definedName name="Sector">OFFSET('ADMIN - LISTS'!#REF!,0,0,COUNTA(#REF!)-1,1)</definedName>
    <definedName name="table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7" i="1" l="1"/>
  <c r="H18" i="26" l="1"/>
  <c r="J17" i="26"/>
  <c r="I17" i="26"/>
  <c r="J13" i="26"/>
  <c r="J13" i="30"/>
  <c r="I13" i="30"/>
  <c r="H13" i="30"/>
  <c r="G13" i="30"/>
  <c r="J12" i="30"/>
  <c r="I12" i="30"/>
  <c r="H12" i="30"/>
  <c r="G12" i="30"/>
  <c r="E36" i="1"/>
  <c r="F36" i="1"/>
  <c r="G36" i="1"/>
  <c r="M36" i="1"/>
  <c r="H36" i="1"/>
  <c r="I36" i="1"/>
  <c r="J36" i="1"/>
  <c r="K36" i="1"/>
  <c r="L36" i="1"/>
  <c r="L35" i="1"/>
  <c r="K35" i="1"/>
  <c r="J35" i="1"/>
  <c r="I16" i="3"/>
  <c r="M16" i="3"/>
  <c r="I35" i="1"/>
  <c r="H16" i="3"/>
  <c r="L16" i="3"/>
  <c r="H35" i="1"/>
  <c r="G35" i="1"/>
  <c r="F35" i="1"/>
  <c r="E35" i="1"/>
  <c r="E26" i="1"/>
  <c r="F26" i="1"/>
  <c r="G26" i="1"/>
  <c r="M26" i="1"/>
  <c r="W11" i="3"/>
  <c r="H26" i="1"/>
  <c r="I26" i="1"/>
  <c r="J26" i="1"/>
  <c r="K26" i="1"/>
  <c r="L26" i="1"/>
  <c r="V11" i="3"/>
  <c r="E27" i="1"/>
  <c r="F27" i="1"/>
  <c r="G27" i="1"/>
  <c r="I27" i="1"/>
  <c r="J27" i="1"/>
  <c r="K27" i="1"/>
  <c r="L27" i="1"/>
  <c r="K12" i="3"/>
  <c r="E28" i="1"/>
  <c r="F28" i="1"/>
  <c r="G28" i="1"/>
  <c r="H28" i="1"/>
  <c r="I28" i="1"/>
  <c r="J28" i="1"/>
  <c r="K28" i="1"/>
  <c r="L28" i="1"/>
  <c r="E29" i="1"/>
  <c r="F29" i="1"/>
  <c r="G29" i="1"/>
  <c r="F13" i="3"/>
  <c r="H29" i="1"/>
  <c r="G13" i="3"/>
  <c r="I29" i="1"/>
  <c r="J29" i="1"/>
  <c r="K29" i="1"/>
  <c r="L29" i="1"/>
  <c r="E30" i="1"/>
  <c r="F30" i="1"/>
  <c r="G30" i="1"/>
  <c r="Q13" i="3"/>
  <c r="H30" i="1"/>
  <c r="I30" i="1"/>
  <c r="S13" i="3"/>
  <c r="J30" i="1"/>
  <c r="T13" i="3"/>
  <c r="K30" i="1"/>
  <c r="L30" i="1"/>
  <c r="E31" i="1"/>
  <c r="D14" i="3"/>
  <c r="F31" i="1"/>
  <c r="E14" i="3"/>
  <c r="G31" i="1"/>
  <c r="F14" i="3"/>
  <c r="H31" i="1"/>
  <c r="I31" i="1"/>
  <c r="J31" i="1"/>
  <c r="K31" i="1"/>
  <c r="L31" i="1"/>
  <c r="K14" i="3"/>
  <c r="E32" i="1"/>
  <c r="O14" i="3"/>
  <c r="F32" i="1"/>
  <c r="G32" i="1"/>
  <c r="Q14" i="3"/>
  <c r="H32" i="1"/>
  <c r="I32" i="1"/>
  <c r="J32" i="1"/>
  <c r="K32" i="1"/>
  <c r="L32" i="1"/>
  <c r="V14" i="3"/>
  <c r="L25" i="1"/>
  <c r="K25" i="1"/>
  <c r="K33" i="1"/>
  <c r="J15" i="3"/>
  <c r="J25" i="1"/>
  <c r="I25" i="1"/>
  <c r="H25" i="1"/>
  <c r="G25" i="1"/>
  <c r="F25" i="1"/>
  <c r="E25" i="1"/>
  <c r="M25" i="1"/>
  <c r="O25" i="1"/>
  <c r="E23" i="1"/>
  <c r="F23" i="1"/>
  <c r="G23" i="1"/>
  <c r="Q10" i="3"/>
  <c r="H23" i="1"/>
  <c r="I23" i="1"/>
  <c r="J23" i="1"/>
  <c r="T10" i="3"/>
  <c r="K23" i="1"/>
  <c r="U10" i="3"/>
  <c r="L23" i="1"/>
  <c r="V10" i="3"/>
  <c r="L22" i="1"/>
  <c r="K22" i="1"/>
  <c r="J10" i="3"/>
  <c r="J22" i="1"/>
  <c r="I10" i="3"/>
  <c r="I22" i="1"/>
  <c r="H22" i="1"/>
  <c r="G10" i="3"/>
  <c r="G22" i="1"/>
  <c r="F22" i="1"/>
  <c r="E22" i="1"/>
  <c r="E13" i="1"/>
  <c r="F13" i="1"/>
  <c r="G13" i="1"/>
  <c r="Q5" i="3"/>
  <c r="H13" i="1"/>
  <c r="I13" i="1"/>
  <c r="J13" i="1"/>
  <c r="T5" i="3"/>
  <c r="K13" i="1"/>
  <c r="U5" i="3" s="1"/>
  <c r="L13" i="1"/>
  <c r="V5" i="3" s="1"/>
  <c r="E14" i="1"/>
  <c r="F14" i="1"/>
  <c r="G14" i="1"/>
  <c r="F6" i="3"/>
  <c r="H14" i="1"/>
  <c r="I14" i="1"/>
  <c r="H6" i="3" s="1"/>
  <c r="J14" i="1"/>
  <c r="K14" i="1"/>
  <c r="L14" i="1"/>
  <c r="K6" i="3"/>
  <c r="E15" i="1"/>
  <c r="F15" i="1"/>
  <c r="G15" i="1"/>
  <c r="H15" i="1"/>
  <c r="I15" i="1"/>
  <c r="J15" i="1"/>
  <c r="K15" i="1"/>
  <c r="L15" i="1"/>
  <c r="V6" i="3"/>
  <c r="E16" i="1"/>
  <c r="F16" i="1"/>
  <c r="G16" i="1"/>
  <c r="F7" i="3"/>
  <c r="H16" i="1"/>
  <c r="G7" i="3"/>
  <c r="I16" i="1"/>
  <c r="J16" i="1"/>
  <c r="I7" i="3"/>
  <c r="K16" i="1"/>
  <c r="L16" i="1"/>
  <c r="K7" i="3" s="1"/>
  <c r="E17" i="1"/>
  <c r="F17" i="1"/>
  <c r="G17" i="1"/>
  <c r="Q7" i="3"/>
  <c r="H17" i="1"/>
  <c r="I17" i="1"/>
  <c r="J17" i="1"/>
  <c r="T7" i="3"/>
  <c r="K17" i="1"/>
  <c r="L17" i="1"/>
  <c r="V7" i="3"/>
  <c r="E18" i="1"/>
  <c r="F18" i="1"/>
  <c r="G18" i="1"/>
  <c r="H18" i="1"/>
  <c r="I18" i="1"/>
  <c r="J18" i="1"/>
  <c r="K18" i="1"/>
  <c r="L18" i="1"/>
  <c r="N18" i="1"/>
  <c r="M8" i="3"/>
  <c r="E19" i="1"/>
  <c r="F19" i="1"/>
  <c r="G19" i="1"/>
  <c r="H19" i="1"/>
  <c r="I19" i="1"/>
  <c r="J19" i="1"/>
  <c r="K19" i="1"/>
  <c r="L19" i="1"/>
  <c r="N19" i="1"/>
  <c r="X8" i="3"/>
  <c r="F12" i="1"/>
  <c r="G12" i="1"/>
  <c r="H12" i="1"/>
  <c r="G5" i="3"/>
  <c r="I12" i="1"/>
  <c r="J12" i="1"/>
  <c r="K12" i="1"/>
  <c r="M12" i="1" s="1"/>
  <c r="L12" i="1"/>
  <c r="K5" i="3" s="1"/>
  <c r="E12" i="1"/>
  <c r="M36" i="32"/>
  <c r="N36" i="32"/>
  <c r="O36" i="32"/>
  <c r="M35" i="32"/>
  <c r="N35" i="32"/>
  <c r="O35" i="32"/>
  <c r="I34" i="32"/>
  <c r="G34" i="32"/>
  <c r="E34" i="32"/>
  <c r="K34" i="32"/>
  <c r="M34" i="32"/>
  <c r="J34" i="32"/>
  <c r="H34" i="32"/>
  <c r="N34" i="32"/>
  <c r="F34" i="32"/>
  <c r="L34" i="32"/>
  <c r="I33" i="32"/>
  <c r="G33" i="32"/>
  <c r="M33" i="32"/>
  <c r="E33" i="32"/>
  <c r="K33" i="32"/>
  <c r="J33" i="32"/>
  <c r="H33" i="32"/>
  <c r="F33" i="32"/>
  <c r="L33" i="32"/>
  <c r="M32" i="32"/>
  <c r="N32" i="32"/>
  <c r="O32" i="32"/>
  <c r="M31" i="32"/>
  <c r="N31" i="32"/>
  <c r="O31" i="32"/>
  <c r="M30" i="32"/>
  <c r="N30" i="32"/>
  <c r="M29" i="32"/>
  <c r="N29" i="32"/>
  <c r="M28" i="32"/>
  <c r="N28" i="32"/>
  <c r="O28" i="32"/>
  <c r="M27" i="32"/>
  <c r="N27" i="32"/>
  <c r="O27" i="32"/>
  <c r="M26" i="32"/>
  <c r="N26" i="32"/>
  <c r="O26" i="32"/>
  <c r="M25" i="32"/>
  <c r="N25" i="32"/>
  <c r="O25" i="32"/>
  <c r="M23" i="32"/>
  <c r="N23" i="32"/>
  <c r="O23" i="32"/>
  <c r="M22" i="32"/>
  <c r="N22" i="32"/>
  <c r="O22" i="32"/>
  <c r="I21" i="32"/>
  <c r="G21" i="32"/>
  <c r="E21" i="32"/>
  <c r="K21" i="32"/>
  <c r="M21" i="32"/>
  <c r="J21" i="32"/>
  <c r="H21" i="32"/>
  <c r="F21" i="32"/>
  <c r="L21" i="32"/>
  <c r="N21" i="32"/>
  <c r="O21" i="32"/>
  <c r="I20" i="32"/>
  <c r="G20" i="32"/>
  <c r="E20" i="32"/>
  <c r="K20" i="32"/>
  <c r="J20" i="32"/>
  <c r="H20" i="32"/>
  <c r="F20" i="32"/>
  <c r="L20" i="32"/>
  <c r="M19" i="32"/>
  <c r="N19" i="32"/>
  <c r="O19" i="32"/>
  <c r="M18" i="32"/>
  <c r="N18" i="32"/>
  <c r="O18" i="32"/>
  <c r="M17" i="32"/>
  <c r="N17" i="32"/>
  <c r="O17" i="32"/>
  <c r="M16" i="32"/>
  <c r="N16" i="32"/>
  <c r="O16" i="32"/>
  <c r="M15" i="32"/>
  <c r="N15" i="32"/>
  <c r="O15" i="32"/>
  <c r="M14" i="32"/>
  <c r="N14" i="32"/>
  <c r="O14" i="32"/>
  <c r="M13" i="32"/>
  <c r="N13" i="32"/>
  <c r="O13" i="32"/>
  <c r="M12" i="32"/>
  <c r="N12" i="32"/>
  <c r="O12" i="32"/>
  <c r="M36" i="31"/>
  <c r="N36" i="31"/>
  <c r="O36" i="31"/>
  <c r="M35" i="31"/>
  <c r="N35" i="31"/>
  <c r="O35" i="31"/>
  <c r="I34" i="31"/>
  <c r="G34" i="31"/>
  <c r="E34" i="31"/>
  <c r="K34" i="31"/>
  <c r="M34" i="31"/>
  <c r="J34" i="31"/>
  <c r="H34" i="31"/>
  <c r="F34" i="31"/>
  <c r="L34" i="31"/>
  <c r="N34" i="31"/>
  <c r="O34" i="31"/>
  <c r="I33" i="31"/>
  <c r="G33" i="31"/>
  <c r="E33" i="31"/>
  <c r="K33" i="31"/>
  <c r="M33" i="31"/>
  <c r="J33" i="31"/>
  <c r="H33" i="31"/>
  <c r="F33" i="31"/>
  <c r="L33" i="31"/>
  <c r="N33" i="31"/>
  <c r="O33" i="31"/>
  <c r="M32" i="31"/>
  <c r="N32" i="31"/>
  <c r="O32" i="31"/>
  <c r="M31" i="31"/>
  <c r="N31" i="31"/>
  <c r="O31" i="31"/>
  <c r="M30" i="31"/>
  <c r="N30" i="31"/>
  <c r="O30" i="31"/>
  <c r="M29" i="31"/>
  <c r="N29" i="31"/>
  <c r="O29" i="31"/>
  <c r="M28" i="31"/>
  <c r="N28" i="31"/>
  <c r="O28" i="31"/>
  <c r="M27" i="31"/>
  <c r="N27" i="31"/>
  <c r="O27" i="31"/>
  <c r="M26" i="31"/>
  <c r="N26" i="31"/>
  <c r="O26" i="31"/>
  <c r="M25" i="31"/>
  <c r="N25" i="31"/>
  <c r="O25" i="31"/>
  <c r="M23" i="31"/>
  <c r="N23" i="31"/>
  <c r="M22" i="31"/>
  <c r="N22" i="31"/>
  <c r="I21" i="31"/>
  <c r="G21" i="31"/>
  <c r="E21" i="31"/>
  <c r="K21" i="31"/>
  <c r="M21" i="31" s="1"/>
  <c r="J21" i="31"/>
  <c r="H21" i="31"/>
  <c r="F21" i="31"/>
  <c r="L21" i="31"/>
  <c r="N21" i="31" s="1"/>
  <c r="I20" i="31"/>
  <c r="G20" i="31"/>
  <c r="M20" i="31"/>
  <c r="O20" i="31"/>
  <c r="B8" i="31"/>
  <c r="E20" i="31"/>
  <c r="K20" i="31"/>
  <c r="J20" i="31"/>
  <c r="N20" i="31"/>
  <c r="H20" i="31"/>
  <c r="F20" i="31"/>
  <c r="L20" i="31"/>
  <c r="M19" i="31"/>
  <c r="N19" i="31"/>
  <c r="O19" i="31"/>
  <c r="M18" i="31"/>
  <c r="N18" i="31"/>
  <c r="O18" i="31"/>
  <c r="M17" i="31"/>
  <c r="N17" i="31"/>
  <c r="M16" i="31"/>
  <c r="N16" i="31"/>
  <c r="O16" i="31"/>
  <c r="M15" i="31"/>
  <c r="N15" i="31"/>
  <c r="O15" i="31"/>
  <c r="M14" i="31"/>
  <c r="N14" i="31"/>
  <c r="O14" i="31"/>
  <c r="M13" i="31"/>
  <c r="N13" i="31"/>
  <c r="M12" i="31"/>
  <c r="O12" i="31"/>
  <c r="N12" i="31"/>
  <c r="M36" i="30"/>
  <c r="N36" i="30"/>
  <c r="O36" i="30"/>
  <c r="M35" i="30"/>
  <c r="N35" i="30"/>
  <c r="O35" i="30"/>
  <c r="I34" i="30"/>
  <c r="G34" i="30"/>
  <c r="E34" i="30"/>
  <c r="K34" i="30"/>
  <c r="M34" i="30"/>
  <c r="J34" i="30"/>
  <c r="H34" i="30"/>
  <c r="F34" i="30"/>
  <c r="L34" i="30"/>
  <c r="N34" i="30"/>
  <c r="O34" i="30"/>
  <c r="I33" i="30"/>
  <c r="G33" i="30"/>
  <c r="E33" i="30"/>
  <c r="K33" i="30"/>
  <c r="M33" i="30"/>
  <c r="J33" i="30"/>
  <c r="H33" i="30"/>
  <c r="F33" i="30"/>
  <c r="L33" i="30"/>
  <c r="N33" i="30"/>
  <c r="O33" i="30"/>
  <c r="M32" i="30"/>
  <c r="N32" i="30"/>
  <c r="O32" i="30"/>
  <c r="M31" i="30"/>
  <c r="N31" i="30"/>
  <c r="O31" i="30"/>
  <c r="M30" i="30"/>
  <c r="N30" i="30"/>
  <c r="O30" i="30"/>
  <c r="M29" i="30"/>
  <c r="N29" i="30"/>
  <c r="O29" i="30"/>
  <c r="M28" i="30"/>
  <c r="N28" i="30"/>
  <c r="O28" i="30"/>
  <c r="M27" i="30"/>
  <c r="N27" i="30"/>
  <c r="O27" i="30"/>
  <c r="M26" i="30"/>
  <c r="N26" i="30"/>
  <c r="O26" i="30"/>
  <c r="M25" i="30"/>
  <c r="N25" i="30"/>
  <c r="O25" i="30"/>
  <c r="M23" i="30"/>
  <c r="N23" i="30"/>
  <c r="O23" i="30"/>
  <c r="M22" i="30"/>
  <c r="N22" i="30"/>
  <c r="O22" i="30"/>
  <c r="I21" i="30"/>
  <c r="G21" i="30"/>
  <c r="E21" i="30"/>
  <c r="K21" i="30"/>
  <c r="M21" i="30"/>
  <c r="J21" i="30"/>
  <c r="H21" i="30"/>
  <c r="F21" i="30"/>
  <c r="L21" i="30"/>
  <c r="N21" i="30"/>
  <c r="O21" i="30"/>
  <c r="B9" i="30"/>
  <c r="I20" i="30"/>
  <c r="G20" i="30"/>
  <c r="M20" i="30"/>
  <c r="O20" i="30"/>
  <c r="B8" i="30"/>
  <c r="E20" i="30"/>
  <c r="K20" i="30"/>
  <c r="J20" i="30"/>
  <c r="H20" i="30"/>
  <c r="F20" i="30"/>
  <c r="L20" i="30"/>
  <c r="N20" i="30"/>
  <c r="M19" i="30"/>
  <c r="N19" i="30"/>
  <c r="O19" i="30"/>
  <c r="M18" i="30"/>
  <c r="N18" i="30"/>
  <c r="O18" i="30"/>
  <c r="M17" i="30"/>
  <c r="O17" i="30"/>
  <c r="N17" i="30"/>
  <c r="M16" i="30"/>
  <c r="N16" i="30"/>
  <c r="O16" i="30"/>
  <c r="M15" i="30"/>
  <c r="O15" i="30"/>
  <c r="N15" i="30"/>
  <c r="M14" i="30"/>
  <c r="N14" i="30"/>
  <c r="O14" i="30"/>
  <c r="M13" i="30"/>
  <c r="N13" i="30"/>
  <c r="O13" i="30"/>
  <c r="M12" i="30"/>
  <c r="N12" i="30"/>
  <c r="O12" i="30"/>
  <c r="M36" i="29"/>
  <c r="N36" i="29"/>
  <c r="O36" i="29"/>
  <c r="M35" i="29"/>
  <c r="N35" i="29"/>
  <c r="O35" i="29"/>
  <c r="I34" i="29"/>
  <c r="G34" i="29"/>
  <c r="E34" i="29"/>
  <c r="K34" i="29"/>
  <c r="M34" i="29"/>
  <c r="J34" i="29"/>
  <c r="H34" i="29"/>
  <c r="F34" i="29"/>
  <c r="L34" i="29"/>
  <c r="N34" i="29"/>
  <c r="O34" i="29"/>
  <c r="I33" i="29"/>
  <c r="G33" i="29"/>
  <c r="E33" i="29"/>
  <c r="K33" i="29"/>
  <c r="M33" i="29"/>
  <c r="J33" i="29"/>
  <c r="H33" i="29"/>
  <c r="F33" i="29"/>
  <c r="L33" i="29"/>
  <c r="N33" i="29"/>
  <c r="O33" i="29"/>
  <c r="M32" i="29"/>
  <c r="N32" i="29"/>
  <c r="O32" i="29"/>
  <c r="M31" i="29"/>
  <c r="N31" i="29"/>
  <c r="O31" i="29"/>
  <c r="M30" i="29"/>
  <c r="N30" i="29"/>
  <c r="O30" i="29"/>
  <c r="M29" i="29"/>
  <c r="N29" i="29"/>
  <c r="O29" i="29"/>
  <c r="M28" i="29"/>
  <c r="N28" i="29"/>
  <c r="O28" i="29"/>
  <c r="M27" i="29"/>
  <c r="N27" i="29"/>
  <c r="O27" i="29"/>
  <c r="M26" i="29"/>
  <c r="N26" i="29"/>
  <c r="O26" i="29"/>
  <c r="M25" i="29"/>
  <c r="N25" i="29"/>
  <c r="O25" i="29"/>
  <c r="M23" i="29"/>
  <c r="N23" i="29"/>
  <c r="O23" i="29"/>
  <c r="M22" i="29"/>
  <c r="O22" i="29"/>
  <c r="N22" i="29"/>
  <c r="I21" i="29"/>
  <c r="G21" i="29"/>
  <c r="E21" i="29"/>
  <c r="K21" i="29"/>
  <c r="M21" i="29" s="1"/>
  <c r="J21" i="29"/>
  <c r="H21" i="29"/>
  <c r="F21" i="29"/>
  <c r="L21" i="29"/>
  <c r="N21" i="29" s="1"/>
  <c r="I20" i="29"/>
  <c r="G20" i="29"/>
  <c r="E20" i="29"/>
  <c r="K20" i="29"/>
  <c r="J20" i="29"/>
  <c r="H20" i="29"/>
  <c r="F20" i="29"/>
  <c r="L20" i="29"/>
  <c r="N20" i="29" s="1"/>
  <c r="M19" i="29"/>
  <c r="N19" i="29"/>
  <c r="O19" i="29"/>
  <c r="M18" i="29"/>
  <c r="N18" i="29"/>
  <c r="O18" i="29"/>
  <c r="M17" i="29"/>
  <c r="N17" i="29"/>
  <c r="M16" i="29"/>
  <c r="N16" i="29"/>
  <c r="M15" i="29"/>
  <c r="O15" i="29"/>
  <c r="N15" i="29"/>
  <c r="M14" i="29"/>
  <c r="O14" i="29" s="1"/>
  <c r="N14" i="29"/>
  <c r="M13" i="29"/>
  <c r="N13" i="29"/>
  <c r="M12" i="29"/>
  <c r="N12" i="29"/>
  <c r="M36" i="28"/>
  <c r="N36" i="28"/>
  <c r="O36" i="28"/>
  <c r="M35" i="28"/>
  <c r="N35" i="28"/>
  <c r="O35" i="28"/>
  <c r="I34" i="28"/>
  <c r="M34" i="28"/>
  <c r="O34" i="28"/>
  <c r="B9" i="28"/>
  <c r="G34" i="28"/>
  <c r="E34" i="28"/>
  <c r="K34" i="28"/>
  <c r="J34" i="28"/>
  <c r="H34" i="28"/>
  <c r="F34" i="28"/>
  <c r="L34" i="28"/>
  <c r="N34" i="28"/>
  <c r="I33" i="28"/>
  <c r="G33" i="28"/>
  <c r="E33" i="28"/>
  <c r="K33" i="28"/>
  <c r="M33" i="28"/>
  <c r="J33" i="28"/>
  <c r="N33" i="28"/>
  <c r="H33" i="28"/>
  <c r="F33" i="28"/>
  <c r="L33" i="28"/>
  <c r="M32" i="28"/>
  <c r="N32" i="28"/>
  <c r="O32" i="28"/>
  <c r="M31" i="28"/>
  <c r="N31" i="28"/>
  <c r="O31" i="28"/>
  <c r="M30" i="28"/>
  <c r="O30" i="28"/>
  <c r="N30" i="28"/>
  <c r="M29" i="28"/>
  <c r="O29" i="28"/>
  <c r="N29" i="28"/>
  <c r="M28" i="28"/>
  <c r="N28" i="28"/>
  <c r="O28" i="28"/>
  <c r="M27" i="28"/>
  <c r="N27" i="28"/>
  <c r="O27" i="28"/>
  <c r="M26" i="28"/>
  <c r="N26" i="28"/>
  <c r="O26" i="28"/>
  <c r="M25" i="28"/>
  <c r="N25" i="28"/>
  <c r="O25" i="28"/>
  <c r="M23" i="28"/>
  <c r="N23" i="28"/>
  <c r="O23" i="28"/>
  <c r="M22" i="28"/>
  <c r="N22" i="28"/>
  <c r="O22" i="28"/>
  <c r="I21" i="28"/>
  <c r="G21" i="28"/>
  <c r="E21" i="28"/>
  <c r="K21" i="28"/>
  <c r="M21" i="28"/>
  <c r="J21" i="28"/>
  <c r="H21" i="28"/>
  <c r="F21" i="28"/>
  <c r="L21" i="28"/>
  <c r="N21" i="28"/>
  <c r="O21" i="28"/>
  <c r="I20" i="28"/>
  <c r="G20" i="28"/>
  <c r="E20" i="28"/>
  <c r="K20" i="28"/>
  <c r="M20" i="28"/>
  <c r="J20" i="28"/>
  <c r="H20" i="28"/>
  <c r="F20" i="28"/>
  <c r="L20" i="28"/>
  <c r="N20" i="28"/>
  <c r="O20" i="28"/>
  <c r="M19" i="28"/>
  <c r="N19" i="28"/>
  <c r="O19" i="28"/>
  <c r="M18" i="28"/>
  <c r="N18" i="28"/>
  <c r="O18" i="28"/>
  <c r="M17" i="28"/>
  <c r="N17" i="28"/>
  <c r="O17" i="28"/>
  <c r="M16" i="28"/>
  <c r="N16" i="28"/>
  <c r="O16" i="28"/>
  <c r="M15" i="28"/>
  <c r="N15" i="28"/>
  <c r="O15" i="28"/>
  <c r="M14" i="28"/>
  <c r="N14" i="28"/>
  <c r="O14" i="28"/>
  <c r="M13" i="28"/>
  <c r="N13" i="28"/>
  <c r="O13" i="28"/>
  <c r="M12" i="28"/>
  <c r="N12" i="28"/>
  <c r="O12" i="28"/>
  <c r="M36" i="27"/>
  <c r="N36" i="27"/>
  <c r="O36" i="27"/>
  <c r="M35" i="27"/>
  <c r="N35" i="27"/>
  <c r="O35" i="27"/>
  <c r="I34" i="27"/>
  <c r="G34" i="27"/>
  <c r="E34" i="27"/>
  <c r="K34" i="27"/>
  <c r="M34" i="27"/>
  <c r="J34" i="27"/>
  <c r="H34" i="27"/>
  <c r="F34" i="27"/>
  <c r="L34" i="27"/>
  <c r="N34" i="27"/>
  <c r="O34" i="27"/>
  <c r="I33" i="27"/>
  <c r="G33" i="27"/>
  <c r="E33" i="27"/>
  <c r="K33" i="27"/>
  <c r="M33" i="27"/>
  <c r="J33" i="27"/>
  <c r="H33" i="27"/>
  <c r="F33" i="27"/>
  <c r="L33" i="27"/>
  <c r="N33" i="27"/>
  <c r="O33" i="27"/>
  <c r="M32" i="27"/>
  <c r="N32" i="27"/>
  <c r="O32" i="27"/>
  <c r="M31" i="27"/>
  <c r="N31" i="27"/>
  <c r="O31" i="27"/>
  <c r="M30" i="27"/>
  <c r="N30" i="27"/>
  <c r="O30" i="27"/>
  <c r="M29" i="27"/>
  <c r="N29" i="27"/>
  <c r="O29" i="27"/>
  <c r="M28" i="27"/>
  <c r="N28" i="27"/>
  <c r="O28" i="27"/>
  <c r="M27" i="27"/>
  <c r="N27" i="27"/>
  <c r="O27" i="27"/>
  <c r="M26" i="27"/>
  <c r="N26" i="27"/>
  <c r="O26" i="27"/>
  <c r="M25" i="27"/>
  <c r="N25" i="27"/>
  <c r="O25" i="27"/>
  <c r="M23" i="27"/>
  <c r="N23" i="27"/>
  <c r="O23" i="27"/>
  <c r="M22" i="27"/>
  <c r="N22" i="27"/>
  <c r="O22" i="27"/>
  <c r="I21" i="27"/>
  <c r="G21" i="27"/>
  <c r="E21" i="27"/>
  <c r="K21" i="27"/>
  <c r="M21" i="27"/>
  <c r="J21" i="27"/>
  <c r="H21" i="27"/>
  <c r="F21" i="27"/>
  <c r="L21" i="27"/>
  <c r="N21" i="27"/>
  <c r="O21" i="27"/>
  <c r="I20" i="27"/>
  <c r="G20" i="27"/>
  <c r="E20" i="27"/>
  <c r="K20" i="27"/>
  <c r="M20" i="27"/>
  <c r="J20" i="27"/>
  <c r="H20" i="27"/>
  <c r="F20" i="27"/>
  <c r="L20" i="27"/>
  <c r="N20" i="27"/>
  <c r="M19" i="27"/>
  <c r="N19" i="27"/>
  <c r="O19" i="27"/>
  <c r="M18" i="27"/>
  <c r="N18" i="27"/>
  <c r="O18" i="27"/>
  <c r="M17" i="27"/>
  <c r="N17" i="27"/>
  <c r="O17" i="27"/>
  <c r="M16" i="27"/>
  <c r="N16" i="27"/>
  <c r="O16" i="27"/>
  <c r="M15" i="27"/>
  <c r="N15" i="27"/>
  <c r="O15" i="27"/>
  <c r="M14" i="27"/>
  <c r="N14" i="27"/>
  <c r="O14" i="27"/>
  <c r="M13" i="27"/>
  <c r="N13" i="27"/>
  <c r="O13" i="27"/>
  <c r="M12" i="27"/>
  <c r="N12" i="27"/>
  <c r="O12" i="27"/>
  <c r="B9" i="27"/>
  <c r="M36" i="26"/>
  <c r="N36" i="26"/>
  <c r="O36" i="26"/>
  <c r="M35" i="26"/>
  <c r="N35" i="26"/>
  <c r="O35" i="26"/>
  <c r="I34" i="26"/>
  <c r="M34" i="26"/>
  <c r="G34" i="26"/>
  <c r="E34" i="26"/>
  <c r="K34" i="26"/>
  <c r="J34" i="26"/>
  <c r="N34" i="26"/>
  <c r="H34" i="26"/>
  <c r="F34" i="26"/>
  <c r="L34" i="26"/>
  <c r="I33" i="26"/>
  <c r="G33" i="26"/>
  <c r="E33" i="26"/>
  <c r="M33" i="26"/>
  <c r="K33" i="26"/>
  <c r="J33" i="26"/>
  <c r="N33" i="26"/>
  <c r="H33" i="26"/>
  <c r="F33" i="26"/>
  <c r="L33" i="26"/>
  <c r="M32" i="26"/>
  <c r="N32" i="26"/>
  <c r="O32" i="26"/>
  <c r="M31" i="26"/>
  <c r="N31" i="26"/>
  <c r="O31" i="26"/>
  <c r="M30" i="26"/>
  <c r="N30" i="26"/>
  <c r="M29" i="26"/>
  <c r="O29" i="26"/>
  <c r="N29" i="26"/>
  <c r="M28" i="26"/>
  <c r="O28" i="26"/>
  <c r="N28" i="26"/>
  <c r="M27" i="26"/>
  <c r="O27" i="26"/>
  <c r="N27" i="26"/>
  <c r="M26" i="26"/>
  <c r="N26" i="26"/>
  <c r="O26" i="26"/>
  <c r="M25" i="26"/>
  <c r="N25" i="26"/>
  <c r="O25" i="26"/>
  <c r="M23" i="26"/>
  <c r="N23" i="26"/>
  <c r="M22" i="26"/>
  <c r="N22" i="26"/>
  <c r="I21" i="26"/>
  <c r="G21" i="26"/>
  <c r="M21" i="26"/>
  <c r="O21" i="26"/>
  <c r="E21" i="26"/>
  <c r="K21" i="26"/>
  <c r="J21" i="26"/>
  <c r="H21" i="26"/>
  <c r="F21" i="26"/>
  <c r="L21" i="26"/>
  <c r="N21" i="26"/>
  <c r="I20" i="26"/>
  <c r="M20" i="26"/>
  <c r="O20" i="26"/>
  <c r="G20" i="26"/>
  <c r="E20" i="26"/>
  <c r="K20" i="26"/>
  <c r="J20" i="26"/>
  <c r="H20" i="26"/>
  <c r="N20" i="26"/>
  <c r="F20" i="26"/>
  <c r="L20" i="26"/>
  <c r="M19" i="26"/>
  <c r="O19" i="26"/>
  <c r="N19" i="26"/>
  <c r="M18" i="26"/>
  <c r="O18" i="26"/>
  <c r="N18" i="26"/>
  <c r="M17" i="26"/>
  <c r="N17" i="26"/>
  <c r="O17" i="26"/>
  <c r="M16" i="26"/>
  <c r="N16" i="26"/>
  <c r="O16" i="26"/>
  <c r="M15" i="26"/>
  <c r="O15" i="26"/>
  <c r="N15" i="26"/>
  <c r="M14" i="26"/>
  <c r="O14" i="26"/>
  <c r="N14" i="26"/>
  <c r="M13" i="26"/>
  <c r="N13" i="26"/>
  <c r="O13" i="26"/>
  <c r="M12" i="26"/>
  <c r="N12" i="26"/>
  <c r="O12" i="26"/>
  <c r="M36" i="25"/>
  <c r="N36" i="25"/>
  <c r="O36" i="25"/>
  <c r="M35" i="25"/>
  <c r="N35" i="25"/>
  <c r="O35" i="25"/>
  <c r="I34" i="25"/>
  <c r="G34" i="25"/>
  <c r="E34" i="25"/>
  <c r="K34" i="25"/>
  <c r="M34" i="25"/>
  <c r="J34" i="25"/>
  <c r="H34" i="25"/>
  <c r="F34" i="25"/>
  <c r="L34" i="25"/>
  <c r="N34" i="25"/>
  <c r="O34" i="25"/>
  <c r="B9" i="25"/>
  <c r="I33" i="25"/>
  <c r="G33" i="25"/>
  <c r="E33" i="25"/>
  <c r="K33" i="25"/>
  <c r="M33" i="25"/>
  <c r="J33" i="25"/>
  <c r="H33" i="25"/>
  <c r="F33" i="25"/>
  <c r="L33" i="25"/>
  <c r="N33" i="25"/>
  <c r="O33" i="25"/>
  <c r="M32" i="25"/>
  <c r="N32" i="25"/>
  <c r="O32" i="25"/>
  <c r="M31" i="25"/>
  <c r="N31" i="25"/>
  <c r="O31" i="25"/>
  <c r="M30" i="25"/>
  <c r="N30" i="25"/>
  <c r="O30" i="25"/>
  <c r="M29" i="25"/>
  <c r="N29" i="25"/>
  <c r="O29" i="25"/>
  <c r="M28" i="25"/>
  <c r="N28" i="25"/>
  <c r="O28" i="25"/>
  <c r="M27" i="25"/>
  <c r="N27" i="25"/>
  <c r="O27" i="25"/>
  <c r="M26" i="25"/>
  <c r="N26" i="25"/>
  <c r="O26" i="25"/>
  <c r="M25" i="25"/>
  <c r="N25" i="25"/>
  <c r="O25" i="25"/>
  <c r="M23" i="25"/>
  <c r="N23" i="25"/>
  <c r="O23" i="25"/>
  <c r="M22" i="25"/>
  <c r="O22" i="25" s="1"/>
  <c r="N22" i="25"/>
  <c r="I21" i="25"/>
  <c r="G21" i="25"/>
  <c r="E21" i="25"/>
  <c r="K21" i="25"/>
  <c r="M21" i="25"/>
  <c r="J21" i="25"/>
  <c r="H21" i="25"/>
  <c r="F21" i="25"/>
  <c r="L21" i="25"/>
  <c r="N21" i="25"/>
  <c r="O21" i="25"/>
  <c r="I20" i="25"/>
  <c r="G20" i="25"/>
  <c r="E20" i="25"/>
  <c r="K20" i="25"/>
  <c r="M20" i="25"/>
  <c r="J20" i="25"/>
  <c r="H20" i="25"/>
  <c r="F20" i="25"/>
  <c r="L20" i="25"/>
  <c r="N20" i="25"/>
  <c r="O20" i="25"/>
  <c r="M19" i="25"/>
  <c r="N19" i="25"/>
  <c r="O19" i="25"/>
  <c r="M18" i="25"/>
  <c r="N18" i="25"/>
  <c r="O18" i="25"/>
  <c r="M17" i="25"/>
  <c r="N17" i="25"/>
  <c r="O17" i="25"/>
  <c r="M16" i="25"/>
  <c r="N16" i="25"/>
  <c r="O16" i="25"/>
  <c r="M15" i="25"/>
  <c r="N15" i="25"/>
  <c r="O15" i="25"/>
  <c r="M14" i="25"/>
  <c r="N14" i="25"/>
  <c r="O14" i="25"/>
  <c r="M13" i="25"/>
  <c r="N13" i="25"/>
  <c r="O13" i="25"/>
  <c r="M12" i="25"/>
  <c r="N12" i="25"/>
  <c r="O12" i="25"/>
  <c r="B8" i="25"/>
  <c r="B27" i="3"/>
  <c r="B26" i="3"/>
  <c r="C2" i="20"/>
  <c r="C26" i="3" s="1"/>
  <c r="J2" i="24"/>
  <c r="I2" i="24"/>
  <c r="A2" i="24"/>
  <c r="BE18" i="8"/>
  <c r="BE17" i="8"/>
  <c r="BE16" i="8"/>
  <c r="BE15" i="8"/>
  <c r="BE14" i="8"/>
  <c r="BE13" i="8"/>
  <c r="BE12" i="8"/>
  <c r="BE11" i="8"/>
  <c r="BE10" i="8"/>
  <c r="BE9" i="8"/>
  <c r="BE8" i="8"/>
  <c r="BE7" i="8"/>
  <c r="BE6" i="8"/>
  <c r="BE5" i="8"/>
  <c r="BE4" i="8"/>
  <c r="BE3" i="8"/>
  <c r="V28" i="8"/>
  <c r="H2" i="24"/>
  <c r="G2" i="24"/>
  <c r="F2" i="24"/>
  <c r="E2" i="24"/>
  <c r="D2" i="24"/>
  <c r="C2" i="24"/>
  <c r="B2" i="24"/>
  <c r="P8" i="3"/>
  <c r="Q8" i="3"/>
  <c r="R8" i="3"/>
  <c r="S8" i="3"/>
  <c r="T8" i="3"/>
  <c r="U8" i="3"/>
  <c r="P14" i="3"/>
  <c r="R14" i="3"/>
  <c r="S14" i="3"/>
  <c r="T14" i="3"/>
  <c r="U14" i="3"/>
  <c r="O8" i="3"/>
  <c r="G14" i="3"/>
  <c r="H14" i="3"/>
  <c r="I14" i="3"/>
  <c r="J14" i="3"/>
  <c r="E5" i="3"/>
  <c r="F5" i="3"/>
  <c r="H5" i="3"/>
  <c r="I5" i="3"/>
  <c r="E6" i="3"/>
  <c r="G6" i="3"/>
  <c r="J6" i="3"/>
  <c r="E7" i="3"/>
  <c r="H7" i="3"/>
  <c r="E8" i="3"/>
  <c r="F8" i="3"/>
  <c r="G8" i="3"/>
  <c r="H8" i="3"/>
  <c r="I8" i="3"/>
  <c r="E10" i="3"/>
  <c r="H10" i="3"/>
  <c r="K10" i="3"/>
  <c r="D8" i="3"/>
  <c r="D10" i="3"/>
  <c r="F33" i="1"/>
  <c r="E15" i="3"/>
  <c r="I33" i="1"/>
  <c r="H15" i="3"/>
  <c r="J33" i="1"/>
  <c r="F34" i="1"/>
  <c r="P15" i="3"/>
  <c r="H34" i="1"/>
  <c r="R15" i="3"/>
  <c r="K34" i="1"/>
  <c r="U15" i="3"/>
  <c r="E34" i="1"/>
  <c r="F21" i="1"/>
  <c r="H21" i="1"/>
  <c r="R9" i="3"/>
  <c r="I21" i="1"/>
  <c r="S9" i="3"/>
  <c r="J21" i="1"/>
  <c r="E21" i="1"/>
  <c r="F20" i="1"/>
  <c r="E9" i="3"/>
  <c r="M32" i="1"/>
  <c r="W14" i="3"/>
  <c r="M31" i="1"/>
  <c r="L14" i="3"/>
  <c r="M19" i="1"/>
  <c r="W8" i="3"/>
  <c r="P11" i="3"/>
  <c r="R11" i="3"/>
  <c r="S11" i="3"/>
  <c r="T11" i="3"/>
  <c r="U11" i="3"/>
  <c r="P12" i="3"/>
  <c r="Q12" i="3"/>
  <c r="R12" i="3"/>
  <c r="S12" i="3"/>
  <c r="T12" i="3"/>
  <c r="U12" i="3"/>
  <c r="V12" i="3"/>
  <c r="P13" i="3"/>
  <c r="R13" i="3"/>
  <c r="U13" i="3"/>
  <c r="P16" i="3"/>
  <c r="R16" i="3"/>
  <c r="S16" i="3"/>
  <c r="T16" i="3"/>
  <c r="U16" i="3"/>
  <c r="V16" i="3"/>
  <c r="O16" i="3"/>
  <c r="O13" i="3"/>
  <c r="O12" i="3"/>
  <c r="O11" i="3"/>
  <c r="P5" i="3"/>
  <c r="R5" i="3"/>
  <c r="S5" i="3"/>
  <c r="P6" i="3"/>
  <c r="Q6" i="3"/>
  <c r="R6" i="3"/>
  <c r="S6" i="3"/>
  <c r="U6" i="3"/>
  <c r="P7" i="3"/>
  <c r="R7" i="3"/>
  <c r="S7" i="3"/>
  <c r="U7" i="3"/>
  <c r="P10" i="3"/>
  <c r="R10" i="3"/>
  <c r="O10" i="3"/>
  <c r="O7" i="3"/>
  <c r="O6" i="3"/>
  <c r="O5" i="3"/>
  <c r="E11" i="3"/>
  <c r="F11" i="3"/>
  <c r="G11" i="3"/>
  <c r="M11" i="3"/>
  <c r="H11" i="3"/>
  <c r="I11" i="3"/>
  <c r="J11" i="3"/>
  <c r="K11" i="3"/>
  <c r="E12" i="3"/>
  <c r="F12" i="3"/>
  <c r="G12" i="3"/>
  <c r="M12" i="3" s="1"/>
  <c r="N12" i="3" s="1"/>
  <c r="H12" i="3"/>
  <c r="L12" i="3"/>
  <c r="I12" i="3"/>
  <c r="J12" i="3"/>
  <c r="E13" i="3"/>
  <c r="H13" i="3"/>
  <c r="I13" i="3"/>
  <c r="J13" i="3"/>
  <c r="E16" i="3"/>
  <c r="F16" i="3"/>
  <c r="G16" i="3"/>
  <c r="J16" i="3"/>
  <c r="K16" i="3"/>
  <c r="D16" i="3"/>
  <c r="D13" i="3"/>
  <c r="D12" i="3"/>
  <c r="D7" i="3"/>
  <c r="D6" i="3"/>
  <c r="M35" i="1"/>
  <c r="N36" i="1"/>
  <c r="X16" i="3"/>
  <c r="M27" i="1"/>
  <c r="M28" i="1"/>
  <c r="W12" i="3"/>
  <c r="Y12" i="3"/>
  <c r="N28" i="1"/>
  <c r="X12" i="3"/>
  <c r="M30" i="1"/>
  <c r="W13" i="3"/>
  <c r="N25" i="1"/>
  <c r="O15" i="3"/>
  <c r="I15" i="3"/>
  <c r="O28" i="1"/>
  <c r="P9" i="3"/>
  <c r="O9" i="3"/>
  <c r="V5" i="8"/>
  <c r="V6" i="8"/>
  <c r="V3" i="8"/>
  <c r="V7" i="8"/>
  <c r="V8" i="8"/>
  <c r="V9" i="8"/>
  <c r="V10" i="8"/>
  <c r="V11" i="8"/>
  <c r="V12" i="8"/>
  <c r="V13" i="8"/>
  <c r="V14" i="8"/>
  <c r="V15" i="8"/>
  <c r="V16" i="8"/>
  <c r="V17" i="8"/>
  <c r="V18" i="8"/>
  <c r="V19" i="8"/>
  <c r="V20" i="8"/>
  <c r="V21" i="8"/>
  <c r="V22" i="8"/>
  <c r="V23" i="8"/>
  <c r="V24" i="8"/>
  <c r="V25" i="8"/>
  <c r="V26" i="8"/>
  <c r="V27" i="8"/>
  <c r="V29" i="8"/>
  <c r="V4" i="8"/>
  <c r="N29" i="1"/>
  <c r="N33" i="32"/>
  <c r="O33" i="32"/>
  <c r="H33" i="1"/>
  <c r="G15" i="3"/>
  <c r="M15" i="3" s="1"/>
  <c r="N15" i="3" s="1"/>
  <c r="N20" i="32"/>
  <c r="O20" i="32"/>
  <c r="G20" i="1"/>
  <c r="F9" i="3"/>
  <c r="M20" i="32"/>
  <c r="N35" i="1"/>
  <c r="O35" i="1"/>
  <c r="N16" i="3"/>
  <c r="Q11" i="3"/>
  <c r="O36" i="1"/>
  <c r="W16" i="3"/>
  <c r="Y16" i="3"/>
  <c r="Q16" i="3"/>
  <c r="O23" i="26"/>
  <c r="O22" i="26"/>
  <c r="N22" i="1"/>
  <c r="M10" i="3"/>
  <c r="M22" i="1"/>
  <c r="O22" i="1" s="1"/>
  <c r="L10" i="3"/>
  <c r="O22" i="31"/>
  <c r="N32" i="1"/>
  <c r="X14" i="3"/>
  <c r="J34" i="1"/>
  <c r="T15" i="3"/>
  <c r="O34" i="26"/>
  <c r="B9" i="26"/>
  <c r="I34" i="1"/>
  <c r="S15" i="3"/>
  <c r="O30" i="26"/>
  <c r="O20" i="27"/>
  <c r="B8" i="27"/>
  <c r="O33" i="26"/>
  <c r="L34" i="1"/>
  <c r="V15" i="3"/>
  <c r="Y14" i="3"/>
  <c r="N26" i="1"/>
  <c r="N27" i="1"/>
  <c r="O27" i="1" s="1"/>
  <c r="G34" i="1"/>
  <c r="Q15" i="3"/>
  <c r="N30" i="1"/>
  <c r="X13" i="3"/>
  <c r="Y13" i="3"/>
  <c r="D11" i="3"/>
  <c r="L11" i="3"/>
  <c r="N11" i="3"/>
  <c r="E33" i="1"/>
  <c r="D15" i="3"/>
  <c r="G33" i="1"/>
  <c r="F15" i="3"/>
  <c r="L15" i="3"/>
  <c r="B8" i="26"/>
  <c r="M18" i="1"/>
  <c r="D5" i="3"/>
  <c r="E20" i="1"/>
  <c r="D9" i="3"/>
  <c r="M15" i="1"/>
  <c r="W6" i="3"/>
  <c r="V8" i="3"/>
  <c r="O33" i="28"/>
  <c r="B8" i="28"/>
  <c r="L33" i="1"/>
  <c r="N33" i="1"/>
  <c r="L13" i="3"/>
  <c r="V13" i="3"/>
  <c r="N31" i="1"/>
  <c r="M14" i="3"/>
  <c r="N14" i="3"/>
  <c r="O32" i="1"/>
  <c r="O17" i="29"/>
  <c r="O18" i="1"/>
  <c r="L8" i="3"/>
  <c r="N8" i="3"/>
  <c r="Y8" i="3"/>
  <c r="K8" i="3"/>
  <c r="J8" i="3"/>
  <c r="N15" i="1"/>
  <c r="X6" i="3"/>
  <c r="Y6" i="3"/>
  <c r="N14" i="1"/>
  <c r="O19" i="1"/>
  <c r="L21" i="1"/>
  <c r="V9" i="3" s="1"/>
  <c r="G21" i="1"/>
  <c r="Q9" i="3"/>
  <c r="O17" i="31"/>
  <c r="O23" i="31"/>
  <c r="M23" i="1"/>
  <c r="W10" i="3"/>
  <c r="N23" i="1"/>
  <c r="X10" i="3"/>
  <c r="S10" i="3"/>
  <c r="F10" i="3"/>
  <c r="J20" i="1"/>
  <c r="I9" i="3"/>
  <c r="H20" i="1"/>
  <c r="G9" i="3"/>
  <c r="T9" i="3"/>
  <c r="T6" i="3"/>
  <c r="I6" i="3"/>
  <c r="N17" i="1"/>
  <c r="X7" i="3" s="1"/>
  <c r="K13" i="3"/>
  <c r="M13" i="3"/>
  <c r="O29" i="32"/>
  <c r="N16" i="1"/>
  <c r="M7" i="3" s="1"/>
  <c r="O30" i="32"/>
  <c r="O34" i="32"/>
  <c r="B9" i="32"/>
  <c r="M29" i="1"/>
  <c r="O29" i="1"/>
  <c r="M33" i="1"/>
  <c r="B8" i="32"/>
  <c r="N10" i="3"/>
  <c r="N34" i="1"/>
  <c r="X15" i="3"/>
  <c r="M34" i="1"/>
  <c r="W15" i="3"/>
  <c r="Y15" i="3"/>
  <c r="O26" i="1"/>
  <c r="X11" i="3"/>
  <c r="Y11" i="3"/>
  <c r="O30" i="1"/>
  <c r="O31" i="1"/>
  <c r="K15" i="3"/>
  <c r="N13" i="3"/>
  <c r="O15" i="1"/>
  <c r="M6" i="3"/>
  <c r="O33" i="1"/>
  <c r="O23" i="1"/>
  <c r="Y10" i="3"/>
  <c r="O34" i="1"/>
  <c r="G28" i="20" l="1"/>
  <c r="G27" i="20"/>
  <c r="G26" i="20"/>
  <c r="Z5" i="3"/>
  <c r="Z12" i="3"/>
  <c r="G19" i="20"/>
  <c r="Z7" i="3"/>
  <c r="G20" i="20"/>
  <c r="Z6" i="3"/>
  <c r="G21" i="20"/>
  <c r="G29" i="20"/>
  <c r="C27" i="3"/>
  <c r="Z15" i="3"/>
  <c r="G17" i="20"/>
  <c r="G25" i="20"/>
  <c r="Z16" i="3"/>
  <c r="Z10" i="3"/>
  <c r="G18" i="20"/>
  <c r="Z11" i="3"/>
  <c r="G22" i="20"/>
  <c r="G14" i="20"/>
  <c r="Z13" i="3"/>
  <c r="Z14" i="3"/>
  <c r="G23" i="20"/>
  <c r="Z8" i="3"/>
  <c r="G15" i="20"/>
  <c r="Z9" i="3"/>
  <c r="G16" i="20"/>
  <c r="G24" i="20"/>
  <c r="K2" i="24"/>
  <c r="J5" i="3"/>
  <c r="N13" i="1"/>
  <c r="X5" i="3" s="1"/>
  <c r="L20" i="1"/>
  <c r="K9" i="3" s="1"/>
  <c r="M13" i="1"/>
  <c r="W5" i="3" s="1"/>
  <c r="O12" i="29"/>
  <c r="O13" i="29"/>
  <c r="K21" i="1"/>
  <c r="M21" i="1" s="1"/>
  <c r="W9" i="3" s="1"/>
  <c r="N12" i="1"/>
  <c r="M5" i="3" s="1"/>
  <c r="L5" i="3"/>
  <c r="K20" i="1"/>
  <c r="J9" i="3" s="1"/>
  <c r="O21" i="29"/>
  <c r="B9" i="29" s="1"/>
  <c r="M17" i="1"/>
  <c r="O16" i="29"/>
  <c r="M16" i="1"/>
  <c r="L7" i="3" s="1"/>
  <c r="N7" i="3" s="1"/>
  <c r="M20" i="29"/>
  <c r="O20" i="29" s="1"/>
  <c r="B8" i="29" s="1"/>
  <c r="J7" i="3"/>
  <c r="O21" i="31"/>
  <c r="B9" i="31" s="1"/>
  <c r="O13" i="31"/>
  <c r="Y5" i="3"/>
  <c r="N21" i="1"/>
  <c r="X9" i="3" s="1"/>
  <c r="O13" i="1"/>
  <c r="M14" i="1"/>
  <c r="I20" i="1"/>
  <c r="N20" i="1" l="1"/>
  <c r="M9" i="3" s="1"/>
  <c r="U9" i="3"/>
  <c r="Y9" i="3"/>
  <c r="Y21" i="3" s="1"/>
  <c r="N5" i="3"/>
  <c r="O12" i="1"/>
  <c r="W7" i="3"/>
  <c r="Y7" i="3" s="1"/>
  <c r="O17" i="1"/>
  <c r="O16" i="1"/>
  <c r="O21" i="1"/>
  <c r="B9" i="1" s="1"/>
  <c r="Y22" i="3" s="1"/>
  <c r="H9" i="3"/>
  <c r="M20" i="1"/>
  <c r="L6" i="3"/>
  <c r="N6" i="3" s="1"/>
  <c r="O14" i="1"/>
  <c r="L9" i="3" l="1"/>
  <c r="N9" i="3" s="1"/>
  <c r="N21" i="3" s="1"/>
  <c r="O20" i="1"/>
  <c r="B8" i="1" s="1"/>
  <c r="N22" i="3" s="1"/>
</calcChain>
</file>

<file path=xl/sharedStrings.xml><?xml version="1.0" encoding="utf-8"?>
<sst xmlns="http://schemas.openxmlformats.org/spreadsheetml/2006/main" count="1409" uniqueCount="431">
  <si>
    <t>GENERAL INFORMATION</t>
  </si>
  <si>
    <t>Type of Grant</t>
  </si>
  <si>
    <t>DROPDOWN</t>
  </si>
  <si>
    <t>Submission type</t>
  </si>
  <si>
    <t>Covid-19 related</t>
  </si>
  <si>
    <t>Report start date</t>
  </si>
  <si>
    <t>M/D/YY</t>
  </si>
  <si>
    <t>Country</t>
  </si>
  <si>
    <t>Report end date</t>
  </si>
  <si>
    <t>Report submission date</t>
  </si>
  <si>
    <t>No</t>
  </si>
  <si>
    <t>ADMIN ONLY</t>
  </si>
  <si>
    <r>
      <rPr>
        <b/>
        <sz val="11"/>
        <color rgb="FFFF9627"/>
        <rFont val="Calibri"/>
        <family val="2"/>
      </rPr>
      <t xml:space="preserve">JOINT REPORT </t>
    </r>
    <r>
      <rPr>
        <b/>
        <sz val="11"/>
        <color theme="1"/>
        <rFont val="Calibri"/>
        <family val="2"/>
      </rPr>
      <t>SUBMISSION DETAILS</t>
    </r>
  </si>
  <si>
    <t>Grant focal point role</t>
  </si>
  <si>
    <t>Grant reference number</t>
  </si>
  <si>
    <t>Name</t>
  </si>
  <si>
    <t>Agency</t>
  </si>
  <si>
    <t>Email</t>
  </si>
  <si>
    <t>2020-GRID-Joint</t>
  </si>
  <si>
    <t>Report submission</t>
  </si>
  <si>
    <t>Co-author</t>
  </si>
  <si>
    <t>TOTALS</t>
  </si>
  <si>
    <t>CHILDREN TARGETTED</t>
  </si>
  <si>
    <t>LEVEL OF EDUCATION AND GENDER BREAKDOWN</t>
  </si>
  <si>
    <t>CHILDREN REACHED</t>
  </si>
  <si>
    <t>Pre-Primary</t>
  </si>
  <si>
    <t>Primary</t>
  </si>
  <si>
    <t>Secondary</t>
  </si>
  <si>
    <t>Unknown level of education</t>
  </si>
  <si>
    <t>Total</t>
  </si>
  <si>
    <t>F</t>
  </si>
  <si>
    <t>M</t>
  </si>
  <si>
    <t>FORMAL EDUCATION</t>
  </si>
  <si>
    <t>IMPORTANT NOTES</t>
  </si>
  <si>
    <t>Number of girls, boys, and youth in school or equivalent non-school based settings, including pre-primary education, reached with ECW assistance.</t>
  </si>
  <si>
    <t>Refugee</t>
  </si>
  <si>
    <t>Target</t>
  </si>
  <si>
    <r>
      <t xml:space="preserve">CALCULATION OF BENEFICIARIES: 
• This section of the reporting annexes </t>
    </r>
    <r>
      <rPr>
        <sz val="11"/>
        <color theme="1"/>
        <rFont val="Calibri"/>
        <family val="2"/>
        <scheme val="minor"/>
      </rPr>
      <t xml:space="preserve">concerns </t>
    </r>
    <r>
      <rPr>
        <b/>
        <u/>
        <sz val="11"/>
        <color theme="1"/>
        <rFont val="Calibri (Body)"/>
      </rPr>
      <t>children only</t>
    </r>
    <r>
      <rPr>
        <sz val="11"/>
        <color theme="1"/>
        <rFont val="Calibri"/>
        <family val="2"/>
        <scheme val="minor"/>
      </rPr>
      <t xml:space="preserve">. Do not add up children and teachers in the same cell. Teachers should be counted in the </t>
    </r>
    <r>
      <rPr>
        <b/>
        <u/>
        <sz val="11"/>
        <color theme="1"/>
        <rFont val="Calibri (Body)"/>
      </rPr>
      <t>Annex 2</t>
    </r>
    <r>
      <rPr>
        <sz val="11"/>
        <color theme="1"/>
        <rFont val="Calibri"/>
        <family val="2"/>
        <scheme val="minor"/>
      </rPr>
      <t xml:space="preserve"> section, under their respective indicators.
• Please insert </t>
    </r>
    <r>
      <rPr>
        <b/>
        <u/>
        <sz val="11"/>
        <color theme="1"/>
        <rFont val="Calibri (Body)"/>
      </rPr>
      <t>cumulative figures only</t>
    </r>
    <r>
      <rPr>
        <sz val="11"/>
        <color theme="1"/>
        <rFont val="Calibri"/>
        <family val="2"/>
        <scheme val="minor"/>
      </rPr>
      <t xml:space="preserve">, figure taking in account the beneficiairies reached since the start of the program.
• Please include in your calculations the sum of “direct” and “intermediate” beneficiaries, as defined below. 
- </t>
    </r>
    <r>
      <rPr>
        <u/>
        <sz val="11"/>
        <color theme="1"/>
        <rFont val="Calibri (Body)"/>
      </rPr>
      <t>Direct beneficiaries</t>
    </r>
    <r>
      <rPr>
        <sz val="11"/>
        <color theme="1"/>
        <rFont val="Calibri"/>
        <family val="2"/>
        <scheme val="minor"/>
      </rPr>
      <t xml:space="preserve"> are direct recipients of inputs, e.g. school kits, scholarships, cash incentives, textbooks, fee waivers, etc.  
- </t>
    </r>
    <r>
      <rPr>
        <u/>
        <sz val="11"/>
        <color theme="1"/>
        <rFont val="Calibri (Body)"/>
      </rPr>
      <t>Intermediate beneficiaries</t>
    </r>
    <r>
      <rPr>
        <sz val="11"/>
        <color theme="1"/>
        <rFont val="Calibri"/>
        <family val="2"/>
        <scheme val="minor"/>
      </rPr>
      <t xml:space="preserve"> are directly affected by downstream interventions on the school or learning environment: teacher training, school/classroom construction, materials for teachers, etc. The number of intermediate beneficiaries is the number of students who will interact with these inputs; in practice, it is estimated through the current or expected student/input ratio (e.g. pupil/teacher ratio, pupil/classroom ratio). For instance, the intermediate beneficiaries of 100 teachers receiving pre-service training is 100 x Pupil-Teacher Ratio. When classrooms are supported, the pupil/classroom ratio should be used. The student/input ratio will as much as possible be specific to the regions, populations and situations targeted. 
- </t>
    </r>
    <r>
      <rPr>
        <u/>
        <sz val="11"/>
        <color theme="1"/>
        <rFont val="Calibri (Body)"/>
      </rPr>
      <t>Indirect beneficiaries</t>
    </r>
    <r>
      <rPr>
        <sz val="11"/>
        <color theme="1"/>
        <rFont val="Calibri"/>
        <family val="2"/>
        <scheme val="minor"/>
      </rPr>
      <t xml:space="preserve"> are more broadly the users of any system or environment improved by interventions having only an indirect impact on schools and students – e.g. beneficiaries of a change in education policies, children in a district whose inspectors are better trained, etc.
Please do not include indirect beneficiaries in your figures. So, If you have 1,000 direct, 2,000 intermediate and 25,000 indirect beneficiaries, you should insert 3,000 (the sum of direct and intermediate beneficiaries) in the relevant cell.</t>
    </r>
  </si>
  <si>
    <t>Reached</t>
  </si>
  <si>
    <t>IDP</t>
  </si>
  <si>
    <t>Other affected populations (including Host populations)</t>
  </si>
  <si>
    <t>Type of beneficiary unknown
(choose only if you don't know the category of beneficiaries)</t>
  </si>
  <si>
    <t>TOTAL</t>
  </si>
  <si>
    <t>Children with disabilities (cross-cutting: for all type of beneficiaries)</t>
  </si>
  <si>
    <t>NONFORMAL EDUCATION</t>
  </si>
  <si>
    <t>Number of children and youth in school or equivalent non-school based settings, including pre-primary education, reached with ECW assistance.</t>
  </si>
  <si>
    <t>Same comments as above apply.</t>
  </si>
  <si>
    <t>Children with disabilities
(for all type of beneficiaries)</t>
  </si>
  <si>
    <t>Target for the reporting period</t>
  </si>
  <si>
    <t>Achieved during the reporting period</t>
  </si>
  <si>
    <t>Type of beneficiary</t>
  </si>
  <si>
    <t>Total targetted</t>
  </si>
  <si>
    <t>Total achieved</t>
  </si>
  <si>
    <t>AUTO</t>
  </si>
  <si>
    <t>Type of education</t>
  </si>
  <si>
    <t>Indicator</t>
  </si>
  <si>
    <t>Pre-Primary - Targetted female</t>
  </si>
  <si>
    <t>Pre-Primary - Targetted male</t>
  </si>
  <si>
    <t>Primary - Targetted female</t>
  </si>
  <si>
    <t>Primary - Targetted male</t>
  </si>
  <si>
    <t>Secondary - Targetted female</t>
  </si>
  <si>
    <t>Secondary - Targetted male</t>
  </si>
  <si>
    <t>Unknown level of education - Targetted female</t>
  </si>
  <si>
    <t>Unknown level of education - Targetted male</t>
  </si>
  <si>
    <t>Total female targetted</t>
  </si>
  <si>
    <t>Total male targetted</t>
  </si>
  <si>
    <t>Total beneficiaries targetted</t>
  </si>
  <si>
    <t>Pre-Primary - Reached female</t>
  </si>
  <si>
    <t>Pre-Primary - Reached male</t>
  </si>
  <si>
    <t>Primary - Reached female</t>
  </si>
  <si>
    <t>Primary - Reached male</t>
  </si>
  <si>
    <t>Secondary - Reached female</t>
  </si>
  <si>
    <t>Secondary - Reached male</t>
  </si>
  <si>
    <t>Unknown level of education - Reached female</t>
  </si>
  <si>
    <t>Unknown level of education - Reached male</t>
  </si>
  <si>
    <t>Total female reached</t>
  </si>
  <si>
    <t>Total male reached</t>
  </si>
  <si>
    <t>Total beneficiaries reached</t>
  </si>
  <si>
    <t>Formal education</t>
  </si>
  <si>
    <t>Type of beneficiary unknown</t>
  </si>
  <si>
    <t>Children with disabilities</t>
  </si>
  <si>
    <t>Non-formal education</t>
  </si>
  <si>
    <t>Number of children and youth in school or equivalent non-school based settings, including pre-primary education, reached with ECW assistance</t>
  </si>
  <si>
    <t>TOTAL CHECK</t>
  </si>
  <si>
    <t>THIS SHEET</t>
  </si>
  <si>
    <t>A1 SHEET</t>
  </si>
  <si>
    <t>Output</t>
  </si>
  <si>
    <t>Number of children 3 -18 reached with individual learning materials</t>
  </si>
  <si>
    <t>B04 - Quality and learning</t>
  </si>
  <si>
    <t>Children / youth</t>
  </si>
  <si>
    <t>Number of teachers / administrators recruited / financially supported</t>
  </si>
  <si>
    <t>B01 - Access</t>
  </si>
  <si>
    <t>Teachers / education personnel</t>
  </si>
  <si>
    <t>Number of teachers/ administrators trained</t>
  </si>
  <si>
    <t>Number of classrooms (including temporary learning spaces) built or rehabilitated</t>
  </si>
  <si>
    <t>Classrooms</t>
  </si>
  <si>
    <t>Number of classrooms supported with materials to enhance the learning enviroment</t>
  </si>
  <si>
    <t>Number of latrines built or rehabilitated (specify if the latrine is single-sex)</t>
  </si>
  <si>
    <t>B05 - Safety, health and protection</t>
  </si>
  <si>
    <t>WASH facilities / latrines</t>
  </si>
  <si>
    <t>Outcome</t>
  </si>
  <si>
    <t>Proportion of boys and girls and young people supported by ECW (a) in Grades 2 or 3; and/or (b) at the end of primary and/or (c) at the end of lower secondary education who achieve at least a minimum proficiency level in (i) reading, and/or (ii) math</t>
  </si>
  <si>
    <t>B03 - Continuity</t>
  </si>
  <si>
    <t>Percentage %</t>
  </si>
  <si>
    <t>Programme specific indicator</t>
  </si>
  <si>
    <t>Accreditation framework(s) for accelerated / non-formal education for crisis-affected children is adopted in-country due to ECW support</t>
  </si>
  <si>
    <t>Select here</t>
  </si>
  <si>
    <t>Probability</t>
  </si>
  <si>
    <t>Unlikely</t>
  </si>
  <si>
    <t>Minor</t>
  </si>
  <si>
    <t>Possible</t>
  </si>
  <si>
    <t>Moderate</t>
  </si>
  <si>
    <t>Likely</t>
  </si>
  <si>
    <t>Major</t>
  </si>
  <si>
    <t>Very Likely</t>
  </si>
  <si>
    <t>Severe</t>
  </si>
  <si>
    <t>Overall risk rating</t>
  </si>
  <si>
    <t>Impact</t>
  </si>
  <si>
    <t>Medium</t>
  </si>
  <si>
    <t>High</t>
  </si>
  <si>
    <t>Low</t>
  </si>
  <si>
    <t>Year</t>
  </si>
  <si>
    <t>GENERAL</t>
  </si>
  <si>
    <t>A2 - INDICATORS AND SERVICES</t>
  </si>
  <si>
    <t>A3</t>
  </si>
  <si>
    <t>A6</t>
  </si>
  <si>
    <t>Type of organization</t>
  </si>
  <si>
    <t>Yes/No)</t>
  </si>
  <si>
    <t>Focal point role</t>
  </si>
  <si>
    <t>Countries</t>
  </si>
  <si>
    <t>Role</t>
  </si>
  <si>
    <t>Type of report</t>
  </si>
  <si>
    <t>Results</t>
  </si>
  <si>
    <t>Indicators</t>
  </si>
  <si>
    <t>Results lookup</t>
  </si>
  <si>
    <t>Level</t>
  </si>
  <si>
    <t>Indicator reference</t>
  </si>
  <si>
    <t>Grants of reference</t>
  </si>
  <si>
    <t>Source of verification</t>
  </si>
  <si>
    <t>Minimum level of data disaggregation</t>
  </si>
  <si>
    <t>Mandatory</t>
  </si>
  <si>
    <t>Unit</t>
  </si>
  <si>
    <t>Type of service</t>
  </si>
  <si>
    <t>Service</t>
  </si>
  <si>
    <t>Linkage</t>
  </si>
  <si>
    <t>Overall</t>
  </si>
  <si>
    <t>Combiner</t>
  </si>
  <si>
    <t>Government</t>
  </si>
  <si>
    <t>Yes</t>
  </si>
  <si>
    <t>ECW Secretariat FP</t>
  </si>
  <si>
    <t>Afghanistan</t>
  </si>
  <si>
    <t>AF</t>
  </si>
  <si>
    <t>Annual</t>
  </si>
  <si>
    <t>Program specific indicator</t>
  </si>
  <si>
    <t>Access</t>
  </si>
  <si>
    <t>Built and/or rehabilitated classrooms</t>
  </si>
  <si>
    <t>International NGO</t>
  </si>
  <si>
    <t>Grant Manager</t>
  </si>
  <si>
    <t>Bangladesh</t>
  </si>
  <si>
    <t>Final</t>
  </si>
  <si>
    <t xml:space="preserve">Outcome 1: Increased access to education for crisis-affected girls and boys </t>
  </si>
  <si>
    <t>E.1.1</t>
  </si>
  <si>
    <t>All grants</t>
  </si>
  <si>
    <t>Grantees' reports</t>
  </si>
  <si>
    <t>Sex, funding window</t>
  </si>
  <si>
    <t>Net Attendance Rate</t>
  </si>
  <si>
    <t>Built and/or rehabilitated gender-segregated latrines</t>
  </si>
  <si>
    <t>B02 - Equity and gender equality</t>
  </si>
  <si>
    <t>National NGO</t>
  </si>
  <si>
    <t>Grant Focal point</t>
  </si>
  <si>
    <t>Brazil</t>
  </si>
  <si>
    <t>FER</t>
  </si>
  <si>
    <t xml:space="preserve">Outcome 2: Strengthened equity and gender equality in education in crisis </t>
  </si>
  <si>
    <t>E.1.2</t>
  </si>
  <si>
    <t>funding window</t>
  </si>
  <si>
    <t>Out-of-school rate for boys and girls in crises and  conflict-affected communities supported by ECW that are (a) of primary school age; (b) of lower secondary school age; (c) of upper secondary school age.</t>
  </si>
  <si>
    <t>Built and/or rehabilitated latrines</t>
  </si>
  <si>
    <t>Number #</t>
  </si>
  <si>
    <t>Others</t>
  </si>
  <si>
    <t>Burkina Faso</t>
  </si>
  <si>
    <t>MYRP</t>
  </si>
  <si>
    <t xml:space="preserve">Outcome 3: Increased continuity and sustainability of education for crisis affected girls and boys </t>
  </si>
  <si>
    <t>E.1.3 - Number of households in ECW-supported communities receiving cash transfers for education</t>
  </si>
  <si>
    <t>E.1.3</t>
  </si>
  <si>
    <t>Gender parity levels (%) in access to education in ECW supported schools/learning spaces</t>
  </si>
  <si>
    <t>Accelerated Learning Programs (ALP)</t>
  </si>
  <si>
    <t>Other</t>
  </si>
  <si>
    <t>Very high</t>
  </si>
  <si>
    <t>Red Cross/Crescent</t>
  </si>
  <si>
    <t>Cameroon</t>
  </si>
  <si>
    <t xml:space="preserve">Outcome 4: Improved learning and skills outcomes for crisis-affected girls and boys </t>
  </si>
  <si>
    <t>E.2.4 - Number of teachers / administrators trained on gender-related topics or inclusion</t>
  </si>
  <si>
    <t>E.2.4</t>
  </si>
  <si>
    <t>Percentage of boys and girls under five (5) years of age who are developmentally on track in terms of health, learning, and psychosocial wellbeing</t>
  </si>
  <si>
    <t xml:space="preserve">Vocational education </t>
  </si>
  <si>
    <t>UN Agency</t>
  </si>
  <si>
    <t>CAR</t>
  </si>
  <si>
    <t>Outcome 5: Safe and protective learning environment and education ensured for all crisis-affected girls and boys</t>
  </si>
  <si>
    <t>E.3.1 - Number of 3-8 years old children reached with early childhood education services</t>
  </si>
  <si>
    <t>E.3.1</t>
  </si>
  <si>
    <t>Sex, formal vs non-formal, refugees / IDPs / others, funding window</t>
  </si>
  <si>
    <t>Average attendance rate for ECW-supported boys and girls and youth in formal or non-formal equivalent.</t>
  </si>
  <si>
    <t>Support to organization for end of year exam</t>
  </si>
  <si>
    <t>S01 - Political commitment</t>
  </si>
  <si>
    <t>Policies, plans, frameworks</t>
  </si>
  <si>
    <t>Chad</t>
  </si>
  <si>
    <t xml:space="preserve">SYSTEMIC OUTCOME 1: Increased political support to education for crisis-affected girls and boys </t>
  </si>
  <si>
    <t>E.3.2 - Number of forcibly displaced children of secondary school age enrolled in secondary education in ECW-supported communities</t>
  </si>
  <si>
    <t>E.3.2</t>
  </si>
  <si>
    <t>All MYRPs approved from 2020 with a result involving forcibly displaced children in secondary education</t>
  </si>
  <si>
    <t>Sex, refugees / IDPs / others, formal vs non-formal, funding window</t>
  </si>
  <si>
    <t>Completion rates in: (a) primary education; (b) lower secondary education.</t>
  </si>
  <si>
    <t>Provision of cash transfers to students/families</t>
  </si>
  <si>
    <t>S02 - Resource mobilization</t>
  </si>
  <si>
    <t>Schools / learning space</t>
  </si>
  <si>
    <t>Colombia</t>
  </si>
  <si>
    <t>SYSTEMIC OUTCOME 2: Increased education in emergencies funding for populations in need</t>
  </si>
  <si>
    <t>E.3.3 - Number of ECW-supported countries that have adopted accreditation frameworks for accelerated / non-formal education programs for crisis-affected children</t>
  </si>
  <si>
    <t>E.3.3</t>
  </si>
  <si>
    <t>All grants with at least one outcome in accelerated / non-formal education</t>
  </si>
  <si>
    <t>Survival rate (% of pupils in the first grade of education expected to reach successive grades) for ECW-supported boys and girls &amp; youth in (i) primary school and (ii) lower-secondary school.</t>
  </si>
  <si>
    <t xml:space="preserve">Awareness campaigns on education and related topics </t>
  </si>
  <si>
    <t>S03 - Joint planning and coordination</t>
  </si>
  <si>
    <t>Comoros</t>
  </si>
  <si>
    <t xml:space="preserve">SYSTEMIC OUTCOME 3: Joint, locally owned planning and timely response, inclusive of humanitarian and development partners </t>
  </si>
  <si>
    <t>E.3.4 - Number of 3-18 children receiving quality school feeding</t>
  </si>
  <si>
    <t xml:space="preserve">Output </t>
  </si>
  <si>
    <t>E.3.4</t>
  </si>
  <si>
    <t>all grants approved from 2020 onwards</t>
  </si>
  <si>
    <t>Sex, formal vs non-formal, funding window</t>
  </si>
  <si>
    <t>Children</t>
  </si>
  <si>
    <t>Built and/or rehabilitated recreational spaces</t>
  </si>
  <si>
    <t>S04 - Capacity strengthening</t>
  </si>
  <si>
    <t>Teaching / learning material</t>
  </si>
  <si>
    <t>DRC</t>
  </si>
  <si>
    <t xml:space="preserve">SYSTEMIC OUTCOME 4: Strengthened local and global capacity for analysis, programming, monitoring and evaluation </t>
  </si>
  <si>
    <t>E.4.1</t>
  </si>
  <si>
    <t xml:space="preserve">Proportion of boys and girls and young people supported by ECW in (a) in Grades 2 or 3; and/or (b) at the end of primary; and (c) at the end of lower secondary who improve their social and emotional learning (SEL) levels. </t>
  </si>
  <si>
    <t>Provided school furniture</t>
  </si>
  <si>
    <t>S05 - Improved data, evidence and accountability</t>
  </si>
  <si>
    <t>US$</t>
  </si>
  <si>
    <t>Ecuador</t>
  </si>
  <si>
    <t xml:space="preserve">SYSTEMIC OUTCOME 5: Evidence-based programs for equitable, continued, quality and protective education in emergencies in place </t>
  </si>
  <si>
    <t>E.4.2</t>
  </si>
  <si>
    <t>Proportion of boys and girls and young people who improved their levels of learning in (i) reading, and/or (ii) math</t>
  </si>
  <si>
    <t>Provided incentives to teachers</t>
  </si>
  <si>
    <t>Ethiopia</t>
  </si>
  <si>
    <t>E.4.3 - Number of teachers / administrators trained on subject knowledge, curriculum / planning or pedagogy</t>
  </si>
  <si>
    <t>E.4.3</t>
  </si>
  <si>
    <t>Proportion of boys and girls and young people who improved their levels of learning in SEL</t>
  </si>
  <si>
    <t>Learning Support</t>
  </si>
  <si>
    <t>Provision of materials for socio-emotional learning to teachers / classrooms</t>
  </si>
  <si>
    <t>Global</t>
  </si>
  <si>
    <t>E.4.4 - Proportion of teachers in ECW-supported communities who have received at least one of the following: a) the minimum organized teacher training pre-service or in-service required for teaching at the relevant level; b) organized training in line with the INEE Training for Primary School Teachers in Crisis Contexts (TICC) standards</t>
  </si>
  <si>
    <t>E.4.4</t>
  </si>
  <si>
    <t>all MYRPs approved from 2020 onwards, and previous MYRPs if possible; FER grants with a teacher training component approved from 2020 onwards</t>
  </si>
  <si>
    <t>% Teachers</t>
  </si>
  <si>
    <t>Proportion of boys and girls and young people who achieve their minimum age profiency levels in (i)reading, and/or (ii) math.</t>
  </si>
  <si>
    <t>Provision of materials for socio-emotional learning to children / youths</t>
  </si>
  <si>
    <t>Greece</t>
  </si>
  <si>
    <t xml:space="preserve">Ouput </t>
  </si>
  <si>
    <t>E.4.6</t>
  </si>
  <si>
    <t>Proportion of boys and girls and young people who achieve their minimum age profiency levels in SEL.</t>
  </si>
  <si>
    <t>Provision of teaching and learning material for literacy and numeracy to children / youths</t>
  </si>
  <si>
    <t>Indonesia</t>
  </si>
  <si>
    <t>E.5.2 - Number of teachers / administrators trained on WASH</t>
  </si>
  <si>
    <t>E.5.2</t>
  </si>
  <si>
    <t>Proportion of ECW-supported schools/learning environments that meet safe learning environment standards, including disaster risk reduction and gender-specific issues.</t>
  </si>
  <si>
    <t>Remedial classes</t>
  </si>
  <si>
    <t>Iraq</t>
  </si>
  <si>
    <t>E.5.6 - Number of teachers / administrators trained on emergency preparedness, DRR, risk management</t>
  </si>
  <si>
    <t>E.5.6</t>
  </si>
  <si>
    <t>Number of ECW-supported schools/learning spaces that meet the minimum standard on a) emotional well-being and/or mental health for children/youth and/or education staff</t>
  </si>
  <si>
    <t>Mentorship programs for teachers</t>
  </si>
  <si>
    <t>Lacro</t>
  </si>
  <si>
    <t xml:space="preserve">E.5.8 - Number of teachers / administrators trained on PSS </t>
  </si>
  <si>
    <t>E.5.8</t>
  </si>
  <si>
    <t>Number of ECW-supported schools/learning spaces that meet the minimum standards on WASH</t>
  </si>
  <si>
    <t>Provision of teaching and learning material for literacy and numeracy to teachers / classrooms</t>
  </si>
  <si>
    <t>Lacro Regional</t>
  </si>
  <si>
    <t>E.5.9 - Number of teachers who report improvements in psychological well-being / self-care</t>
  </si>
  <si>
    <t>E.5.9</t>
  </si>
  <si>
    <t>Number of ECW-supported schools/learning spaces that meet the minimum standard on school resilience and/or disaster risk reduction</t>
  </si>
  <si>
    <t>Teachers trained on pedagogy</t>
  </si>
  <si>
    <t>Lebanon</t>
  </si>
  <si>
    <t>S.1.2 - Proportion of humanitarian appeals that include an education component</t>
  </si>
  <si>
    <t>S.1.2</t>
  </si>
  <si>
    <t>N/A</t>
  </si>
  <si>
    <t xml:space="preserve">Secretariat analysis on various financial tracking databases, individual appeal documents </t>
  </si>
  <si>
    <t>Percentage of students at ECW supported schools/ learning spaces that experience bullying, corporal punishment, harrassment, violence, sexual disrimination, or abuse (during a given week)</t>
  </si>
  <si>
    <t>Trained teachers on Early Childhood and Care Development (ECCD) principles</t>
  </si>
  <si>
    <t>Madagascar</t>
  </si>
  <si>
    <t xml:space="preserve">S.1.3 - Number of countries who endorsed the Safe School declaration </t>
  </si>
  <si>
    <t>S.1.3</t>
  </si>
  <si>
    <t>Global Coalition to Protect Education from Attack</t>
  </si>
  <si>
    <t>Trained teachers on inclusive education (e.g. children with disabilities)</t>
  </si>
  <si>
    <t>Malawi</t>
  </si>
  <si>
    <t>S.2 - Total funding raised and leveraged by ECW at i) global, and ii) country level  (in M USD)</t>
  </si>
  <si>
    <t>S.2</t>
  </si>
  <si>
    <t xml:space="preserve">Secretariat analysis </t>
  </si>
  <si>
    <t>Global and country level</t>
  </si>
  <si>
    <t>Number of households in ECW-supported communities receiving cash transfers for education</t>
  </si>
  <si>
    <t>Trained teachers on subject knowledge/curriculum</t>
  </si>
  <si>
    <t>Mali</t>
  </si>
  <si>
    <t>S.2.1 - Proportion of funding raised and leveraged as a result of: i) innovative financing; ii)  non-traditional and private sources</t>
  </si>
  <si>
    <t>S.2.1</t>
  </si>
  <si>
    <t>Number of schools/learning spaces in ECW-supported communities receiving cash transfers to improve the learning environment</t>
  </si>
  <si>
    <t>Psychosocial support services and life skills</t>
  </si>
  <si>
    <t>Provision of life skills materials  to teacher / classroom</t>
  </si>
  <si>
    <t>Mozambique</t>
  </si>
  <si>
    <t xml:space="preserve">S.3.3 - Number of joint multi-year programs developed with ECW support. </t>
  </si>
  <si>
    <t>S.3.3</t>
  </si>
  <si>
    <t>all MYRPs</t>
  </si>
  <si>
    <t>Number of teachers / administrators that demonstrate increased knowledge on gender or inclusion related topics</t>
  </si>
  <si>
    <t>Life skills programs (i.e.. clubs, trainings, after school programs)</t>
  </si>
  <si>
    <t>Nepal</t>
  </si>
  <si>
    <t>S.4.3 - Absorptive capacity: portion of grant budgets that has been reported as spent on services delivered</t>
  </si>
  <si>
    <t>S.4.3</t>
  </si>
  <si>
    <t>Number of teachers / administrators trained on gender or inclusion related topics</t>
  </si>
  <si>
    <t>Provision of life skills materials  to children / youths</t>
  </si>
  <si>
    <t>Niger</t>
  </si>
  <si>
    <t>S.4.4 - Number of ECW-supported novel approaches in EiE with a clear strategy towards testing and scaling up</t>
  </si>
  <si>
    <t>S.4.4</t>
  </si>
  <si>
    <t xml:space="preserve">Psychosocial services ( children / youths provided with transportation to / from school)  </t>
  </si>
  <si>
    <t>Nigeria</t>
  </si>
  <si>
    <t>Number of aged 3-18 children/youth receiving quality school feeding</t>
  </si>
  <si>
    <t xml:space="preserve">Psychosocial services ( children / youths receive services from therapist, counselor, etc.)  </t>
  </si>
  <si>
    <t>Palestine</t>
  </si>
  <si>
    <t>S.4.5 - Number of children reached through ECW-supported innovations.</t>
  </si>
  <si>
    <t>S.4.5</t>
  </si>
  <si>
    <t>all grants</t>
  </si>
  <si>
    <t>Sex, level of education, formal vs non-formal, refugees / IDPs / others, funding window</t>
  </si>
  <si>
    <t>Number of teachers / administrators that demonstrate increased knowledge on subject knowledge, curriculum / planning or pedagogy</t>
  </si>
  <si>
    <t xml:space="preserve">Psychosocial services ( children / youths referred to therapist, counselor, etc.)  </t>
  </si>
  <si>
    <t>Papua New Guinea</t>
  </si>
  <si>
    <t>Number of teachers / administrators trained on subject knowledge, curriculum / planning or pedagogy</t>
  </si>
  <si>
    <t>Trained teachers on psychosocial support</t>
  </si>
  <si>
    <t>Peru</t>
  </si>
  <si>
    <t>Proportion of teachers in ECW-supported communities who have received at least one of the following: a) the minimum organized teacher training pre-service or in-service required for teaching at the relevant level; b) organized training in line with the INEE Training for Primary School Teachers in Crisis Contexts (TICC) standards</t>
  </si>
  <si>
    <t>Safety</t>
  </si>
  <si>
    <t>Number of schools adopting / operationalizing a code of conduct (E5.3)</t>
  </si>
  <si>
    <t>Percentage of learners in primary education whose first or home language is the language of instruction at ECW-supported learning spaces</t>
  </si>
  <si>
    <t>Trained teachers on emergency preparedness, DRR, risk management</t>
  </si>
  <si>
    <t>Somalia</t>
  </si>
  <si>
    <t>Strengthening systems</t>
  </si>
  <si>
    <t>Initiatives to mobilize communities around education (e.g. parents and teachers associations)</t>
  </si>
  <si>
    <t>South Sudan</t>
  </si>
  <si>
    <t>Number of teachers / administrators who demonstrated increased knowledge on WASH</t>
  </si>
  <si>
    <t>Support to community-driven monitoring systems</t>
  </si>
  <si>
    <t>Syria</t>
  </si>
  <si>
    <t>Number of teachers / administrators trained on WASH</t>
  </si>
  <si>
    <t xml:space="preserve">Support to national systems for monitoring </t>
  </si>
  <si>
    <t>Uganda</t>
  </si>
  <si>
    <t>Percentage of ECW-supported learning spaces whereby a code of conduct (i) exists (ii) is enforced and, (iii) teachers and communities are trained / informed on its application</t>
  </si>
  <si>
    <t>Developed accreditation frameworks for accelerated / NFE programs (E3.6)</t>
  </si>
  <si>
    <t>Ukraine</t>
  </si>
  <si>
    <t>Percentage of ECW-supported learning spaces that have a functioning school-management committee and / or parent-teacher association</t>
  </si>
  <si>
    <t>Trainings for education planners and managers in conflict-sensitive and risk-informed education</t>
  </si>
  <si>
    <t>UNRWA</t>
  </si>
  <si>
    <t xml:space="preserve">Percentage of ECW-supported learning spaces with DRR systems / processes / measures in place </t>
  </si>
  <si>
    <t>Wash / health / nutrition  at school</t>
  </si>
  <si>
    <t xml:space="preserve">Provision of clean water supply </t>
  </si>
  <si>
    <t>Venezuela</t>
  </si>
  <si>
    <t>Number of teachers / administrators who demonstrated increased knowledge on emergency preparedness, DRR, risk management</t>
  </si>
  <si>
    <t>School feeding programs</t>
  </si>
  <si>
    <t>Yemen</t>
  </si>
  <si>
    <t>Number of teachers / administrators trained on emergency preparedness, DRR, risk management</t>
  </si>
  <si>
    <t>Trained teachers on health and hygiene awareness</t>
  </si>
  <si>
    <t>Zimbabwe</t>
  </si>
  <si>
    <t>Percentage of learning spaces supported by ECW featuring PSS activities for children that fulfil at least three out of the four following attributes: a) structured, b) goal-oriented, c) evidence-informed, d) targeted and tailored to different sub-groups of vulnerable children</t>
  </si>
  <si>
    <t>Number of teachers / administrators who demonstrated increased knowledge on PSS in education</t>
  </si>
  <si>
    <t>Number of teachers / administrators trained on PSS</t>
  </si>
  <si>
    <t>Number of teachers who report improvements in psychological well-being / self-care</t>
  </si>
  <si>
    <t>Percentage of schools/ learning spaces supported by ECW that have a dedicated counsellor or a social worker available on site</t>
  </si>
  <si>
    <t>Zambia</t>
  </si>
  <si>
    <t>Progress</t>
  </si>
  <si>
    <t>Approval</t>
  </si>
  <si>
    <t>M&amp;E</t>
  </si>
  <si>
    <t>Finance</t>
  </si>
  <si>
    <t>Risk Management</t>
  </si>
  <si>
    <t>RM approved</t>
  </si>
  <si>
    <t>M&amp;E approved</t>
  </si>
  <si>
    <t>Finance approved</t>
  </si>
  <si>
    <r>
      <rPr>
        <b/>
        <sz val="11"/>
        <color rgb="FFFF0000"/>
        <rFont val="Calibri"/>
        <family val="2"/>
      </rPr>
      <t>ADMIN</t>
    </r>
    <r>
      <rPr>
        <b/>
        <sz val="11"/>
        <color theme="1" tint="0.14999847407452621"/>
        <rFont val="Calibri"/>
        <family val="2"/>
      </rPr>
      <t xml:space="preserve"> SECTION</t>
    </r>
  </si>
  <si>
    <t>Investment type</t>
  </si>
  <si>
    <t>Venezuela Regional</t>
  </si>
  <si>
    <t>IIN</t>
  </si>
  <si>
    <r>
      <t xml:space="preserve">ECW </t>
    </r>
    <r>
      <rPr>
        <sz val="18"/>
        <color rgb="FFFF9627"/>
        <rFont val="Impact"/>
        <family val="2"/>
      </rPr>
      <t>PROGRESS</t>
    </r>
    <r>
      <rPr>
        <sz val="18"/>
        <color theme="1" tint="0.249977111117893"/>
        <rFont val="Impact"/>
        <family val="2"/>
      </rPr>
      <t xml:space="preserve"> REPORTING
</t>
    </r>
    <r>
      <rPr>
        <sz val="18"/>
        <color rgb="FFFF9627"/>
        <rFont val="Impact"/>
        <family val="2"/>
      </rPr>
      <t>Joint report</t>
    </r>
    <r>
      <rPr>
        <sz val="18"/>
        <color rgb="FFC00000"/>
        <rFont val="Impact"/>
        <family val="2"/>
      </rPr>
      <t xml:space="preserve"> </t>
    </r>
    <r>
      <rPr>
        <sz val="18"/>
        <color theme="1" tint="0.249977111117893"/>
        <rFont val="Impact"/>
        <family val="2"/>
      </rPr>
      <t>general information</t>
    </r>
  </si>
  <si>
    <t>Comments</t>
  </si>
  <si>
    <t>GRID</t>
  </si>
  <si>
    <t>Please describe how the context (factors/actors) has changed and how this affects your results and planning. These changes can relate to the needs of the beneficiaries, the institutional set-up and involvement of actors, and/or changes in security and safety risks affecting the results.</t>
  </si>
  <si>
    <t>Please add comments on children reach figures in the cell below (comments related to the progress period, ie. cases of double counting, Covid-19 related information, Reprogramming, etc.)</t>
  </si>
  <si>
    <t>2- Narrative update</t>
  </si>
  <si>
    <t>1- Children reached</t>
  </si>
  <si>
    <r>
      <t xml:space="preserve">A0 - Report information - </t>
    </r>
    <r>
      <rPr>
        <b/>
        <sz val="10"/>
        <color rgb="FFC00000"/>
        <rFont val="Arial"/>
        <family val="2"/>
      </rPr>
      <t>Joint</t>
    </r>
  </si>
  <si>
    <r>
      <t xml:space="preserve">A1 - Children Reached - </t>
    </r>
    <r>
      <rPr>
        <b/>
        <sz val="10"/>
        <color rgb="FFC00000"/>
        <rFont val="Arial"/>
        <family val="2"/>
      </rPr>
      <t>Joint</t>
    </r>
  </si>
  <si>
    <r>
      <t xml:space="preserve">Please fill the </t>
    </r>
    <r>
      <rPr>
        <sz val="11"/>
        <color theme="1"/>
        <rFont val="Calibri (Body)"/>
      </rPr>
      <t>below table</t>
    </r>
    <r>
      <rPr>
        <sz val="11"/>
        <color theme="1"/>
        <rFont val="Calibri"/>
        <family val="2"/>
        <scheme val="minor"/>
      </rPr>
      <t xml:space="preserve"> (</t>
    </r>
    <r>
      <rPr>
        <b/>
        <u/>
        <sz val="11"/>
        <color theme="1"/>
        <rFont val="Calibri (Body)"/>
      </rPr>
      <t>1- Children reached</t>
    </r>
    <r>
      <rPr>
        <sz val="11"/>
        <color theme="1"/>
        <rFont val="Calibri"/>
        <family val="2"/>
        <scheme val="minor"/>
      </rPr>
      <t>) as well as the</t>
    </r>
    <r>
      <rPr>
        <sz val="11"/>
        <color theme="1"/>
        <rFont val="Calibri (Body)"/>
      </rPr>
      <t xml:space="preserve"> section</t>
    </r>
    <r>
      <rPr>
        <sz val="11"/>
        <color theme="1"/>
        <rFont val="Calibri"/>
        <family val="2"/>
        <scheme val="minor"/>
      </rPr>
      <t xml:space="preserve"> underneath (</t>
    </r>
    <r>
      <rPr>
        <b/>
        <u/>
        <sz val="11"/>
        <color theme="1"/>
        <rFont val="Calibri (Body)"/>
      </rPr>
      <t>2- Narrative update</t>
    </r>
    <r>
      <rPr>
        <sz val="11"/>
        <color theme="1"/>
        <rFont val="Calibri"/>
        <family val="2"/>
        <scheme val="minor"/>
      </rPr>
      <t xml:space="preserve">). </t>
    </r>
    <r>
      <rPr>
        <b/>
        <u/>
        <sz val="11"/>
        <color theme="1"/>
        <rFont val="Calibri (Body)"/>
      </rPr>
      <t>All figures need to be reported on a cumulative basis</t>
    </r>
    <r>
      <rPr>
        <sz val="11"/>
        <color theme="1"/>
        <rFont val="Calibri"/>
        <family val="2"/>
        <scheme val="minor"/>
      </rPr>
      <t>, since the inception of the programme; The table needs to be filled in with numbers only, without changing the formatting and without inserting words. This file will be machine-read.</t>
    </r>
  </si>
  <si>
    <r>
      <t xml:space="preserve">- In </t>
    </r>
    <r>
      <rPr>
        <b/>
        <u/>
        <sz val="11"/>
        <color theme="1"/>
        <rFont val="Calibri (Body)"/>
      </rPr>
      <t>1- Children reached</t>
    </r>
    <r>
      <rPr>
        <sz val="11"/>
        <color theme="1"/>
        <rFont val="Calibri"/>
        <family val="2"/>
        <scheme val="minor"/>
      </rPr>
      <t xml:space="preserve">, please indicate the children reached by all grantees (please make sure to control for double counting);
- Please do not change the provided Excel templates (e.g., do not add new columns) and read all the instructions carefully;
- The table needs to be filled in with </t>
    </r>
    <r>
      <rPr>
        <b/>
        <sz val="11"/>
        <color theme="1"/>
        <rFont val="Calibri"/>
        <family val="2"/>
        <scheme val="minor"/>
      </rPr>
      <t>numbers only</t>
    </r>
    <r>
      <rPr>
        <sz val="11"/>
        <color theme="1"/>
        <rFont val="Calibri"/>
        <family val="2"/>
        <scheme val="minor"/>
      </rPr>
      <t xml:space="preserve">, without changing the formatting and without inserting words. This file will be machine-read;
- All figures need to be reported on a cumulative basis, since the inception of the programme;
- Please also make sure to fill the </t>
    </r>
    <r>
      <rPr>
        <b/>
        <u/>
        <sz val="11"/>
        <color theme="1"/>
        <rFont val="Calibri (Body)"/>
      </rPr>
      <t xml:space="preserve">2- Narrative update </t>
    </r>
    <r>
      <rPr>
        <sz val="11"/>
        <color theme="1"/>
        <rFont val="Calibri"/>
        <family val="2"/>
        <scheme val="minor"/>
      </rPr>
      <t>section underneath the main table on this same tab.</t>
    </r>
  </si>
  <si>
    <t>- Please complete all grant and report general information in this tab, including Grant reference number of all covered grants reporting in the contact details section.</t>
  </si>
  <si>
    <r>
      <t>ECW</t>
    </r>
    <r>
      <rPr>
        <sz val="18"/>
        <color rgb="FFFF9627"/>
        <rFont val="Impact"/>
        <family val="2"/>
      </rPr>
      <t xml:space="preserve"> PROGRESS </t>
    </r>
    <r>
      <rPr>
        <sz val="18"/>
        <color theme="1" tint="0.249977111117893"/>
        <rFont val="Impact"/>
        <family val="2"/>
      </rPr>
      <t>REPORTING - Children reached - Joint</t>
    </r>
  </si>
  <si>
    <t>COMMENTS SECTION</t>
  </si>
  <si>
    <t>Table</t>
  </si>
  <si>
    <t>CHILDEN REACHED SECTION</t>
  </si>
  <si>
    <r>
      <t xml:space="preserve">Guidance on </t>
    </r>
    <r>
      <rPr>
        <sz val="22"/>
        <color rgb="FFFF9627"/>
        <rFont val="Impact"/>
        <family val="2"/>
      </rPr>
      <t>Progress</t>
    </r>
    <r>
      <rPr>
        <sz val="22"/>
        <color theme="1" tint="0.249977111117893"/>
        <rFont val="Impact"/>
        <family val="2"/>
      </rPr>
      <t xml:space="preserve"> reporting</t>
    </r>
  </si>
  <si>
    <t>19-ECW-MYRP-0006, SC190207</t>
  </si>
  <si>
    <t>Teija Vallandingham</t>
  </si>
  <si>
    <t>PMU/UNICEF</t>
  </si>
  <si>
    <t>tvallandingham@unicef.org</t>
  </si>
  <si>
    <t>Samar Samara</t>
  </si>
  <si>
    <t>ssamara@unicef.org</t>
  </si>
  <si>
    <t>Panji Chamdimba</t>
  </si>
  <si>
    <t>UNICEF</t>
  </si>
  <si>
    <t>pchamdimba@unicef.org</t>
  </si>
  <si>
    <t>Talin Shaheen</t>
  </si>
  <si>
    <t>SCI</t>
  </si>
  <si>
    <t>Talin.shaheen@savethechildren.org</t>
  </si>
  <si>
    <t>Rania Nubani</t>
  </si>
  <si>
    <t>UNDP</t>
  </si>
  <si>
    <t>rania.nubani@undp.org</t>
  </si>
  <si>
    <t>Sonia Ezam</t>
  </si>
  <si>
    <t>UNESCO</t>
  </si>
  <si>
    <t>s.ezam@unesco.org</t>
  </si>
  <si>
    <t>Mohammad Salameh</t>
  </si>
  <si>
    <t>UNRWA West Bank</t>
  </si>
  <si>
    <t>m.salameh2@unrwa.org</t>
  </si>
  <si>
    <t>Mohammad El Agha</t>
  </si>
  <si>
    <t>UNRWA Gaza</t>
  </si>
  <si>
    <t>m.ElAgha@unrwa.org</t>
  </si>
  <si>
    <t xml:space="preserve">Safe access: The overall target for UNICEF is expected to be decreased by arround 70,000 children. This is due to the fact that the MoE has requested UNICEF to cancel the xLOBs approach. The xLOBs was replaced by the Team UP approach which is expected to benefit 4,500 children. However, the old target has been maintained in the headcount sheet as UNICEF will be planning further activties and accordinlgy will update their targets once ready. The MoE has requested the suspension of implementation of the methodology originally proposed, i.e. life skills integration through “Learning Objects”, pending a clear vision on how MoE wants to move forward with identifying a range of educational pathways and modalities for mainstreaming life skills in the school system
</t>
  </si>
  <si>
    <t xml:space="preserve">•	Starting June 2019 and until the reporting date, ECW/MYRP targeted 818 schools (521 government, 297 UNRWA schools). Accordingly, 387,964 children (189,447 F; 198,517 M) of which 343,876 living in Gaza and 44,088 in the West Bank were reached with the ECW/MYRP assistance. This overall reached figure is controlled for double counting  (1), reaching 70% of the overall programme target of 552,680 (271,382F; 281,298 M) children (2). Out of the children reached, 386,254 and 1,710 are children in the formal and nonformal education respectively. Moreover, 304,880 are refugees and 11,618 children with disabilities (3). These children were supported through the following interventions: 
a)	Increased access to education for crisis-affected girls and boys. 
Improve infrastructure of schools.
•	42,966 children (20,191 F; 22,775 M) supported by both UNRWA West Bank and Gaza and UNDP through school WASH and infrastructure rehabilitation, contributing to enhancing the learning environment. The maintenance and rehabilitation work included items such as: painting, floor tiling, fixing or installing handrails, water tanks, stairs, doors and windows; improving school WASH facilities, electricity maintenance, etc. (SoP ECW/MYRP Outcome 1, Output 1.3).
P.S. A total of 2,423 children (1,204 F; 1,219 M) from 4 UNRWA WB schools benefited from both maintenance and furniture activities below. Hence, double counting was controlled in the above table of overall children reached.
Provide devices, equipment and learning support kits and supplies.
•	4,088 children (1,789 F; 2,299 M) benefited from first aid and general safety equipment/supplies provided to 23 marginalized schools in Area C, H2, and East Jerusalem by SCI. These supplies are part of MYRP’s response to support the MoE contingency plan by ensuring that schools are safe for children and that preventive measures are in place to mitigate the risks of emergencies, including the COVID-19 pandemic. The first aid equipment/supplies include: gauze, gauze wrap, antiseptic solution, white adhesive, plaster wound, medical cotton wool, burn ointment, alcohol, antihistamine cream, elastic grip bandage, soap bar, safety pins, blunt forceps, blunt dressing scissors, polydyne ointment, Fucidin ointment, ice spray, gel ice pack, spongy cervical collar, digital thermometer, arm sling, and first aid bag. (SoP ECW/MYRP Outcome 3, Output 3.3).
•	3,604 children (2,075 F; 1,529 M) benefited from the provision of furniture for recreational spaces in 8 UNRWA WB schools. (SoP ECW/MYRP Outcome 1, Output 1.3).
•	6,616 children (2,752 F; 3,864 M) benefited from the provision of school furniture for 19 UNRWA WB schools. 
Furniture for the above 2 activities included whiteboards, benches, chairs and tables, interactive whiteboards, projectors, colored chairs and tables for the recreational spaces in addition to school equipment like photocopiers and laptops used to deliver the blended learning approach to children during COVID-19.
•	125,110 children (62,015 F; 63,095 M) benefited from UNRWA Gaza school level learning tool kits (science &amp; IT/technology kits). (SoP ECW/MYRP Outcome 1, Output 1.3).
P.S. 701 children (307 F, 394 M) in 1 UNRWA WB school benefited twice from the recreational space activity. And, a total of 1,729 children (1,115 F; 614 M) from 5 UNRWA WB schools benefited from both recreational space and furniture activities. Hence, double counting was controlled in the above table of overall children reached. 
Renumeration of support teachers. 
•	33,777 children (16,380 F; 17,397 M) benefited from the recruited support teachers in the Gaza UNRWA schools. These teachers provide additional support to children in Arabic and Math focusing on children with disabilities and additional learning needs, including for those with conflict and crisis-related injuries or chronic health needs. (SoP ECW/MYRP Outcome 2, Output 2.1).
b)	Strengthened equity and gender equality in education in crisis. 
Train teachers and education staff on inclusive and child-centered teaching and learning methods.
•	77,832 children (37,463 F; 40,369 M) benefitted from UNRWA’s provision of work sheets and self-learning materials, of which 70,108 children (33,539 F; 36,569 M) were from grades 3 and 4 in Gaza, learning Arabic and Math. 7,724 children (3,924 F; 3,800 M) were in grades 1-9 in West Bank. Building on its existing Self Learning Programme, UNRWA worked to strengthen the capacity of its teaching staff on the use of this programme. (SoP ECW/MYRP Outcome 2, Output 2.1).
•	1,556 children (809 F, 747 M) benefited from UNESCO’s provision of PSS (624 children through sports and 932 through conducting play and drama activities). The activities aimed to mitigate the psychosocial impact resulting from the pandemic as well as the ongoing unrest from the political situation, especially for the children in East Jerusalem and Area C. The activities focused on educating children on health matters including awareness about the green environment and the COVID-19 safety measures. Additionally, the psychosocial framework included activities for developing life skills such as teamwork, effective communication, perseverance, and planning while also promoting fundamental morals such as empathy, respect, and fair play. Furthermore, 10 vines and 6 videos on healthy lifestyle and against discrimination were developed and disseminated through different social media platforms. (SoP ECW/MYRP Outcome 2, Output 2.1).
c)	Increased continuity and sustainability of education for crisis affected girls and boys. 
The following children benefited from an inclusive package of rehabilitative services, i.e. legal counselling, PSS, alternative education, and vocational training through SCI interventions to ex-detainees and children under home arrest. The different elements under this intervention are all important aspects of an integrated and comprehensive assistance which aims at enabling children and equipping them to overcome the traumatizing events they have witnessed, readjust to their daily life after detention, reintegrate back to the educational system and fulfil their potential as citizens. (SoP ECW/MYRP Outcome 1, Output 1.2).
1-	57 (1 F, 56 M) children supported with legal consultations. Out of these, 56 children (1 F, 55 M) were also provided with legal representation in the military courts. This intervention is crucial to ensure that children are empowered to defend themselves against the negative traumatic consequences of detention and interrogation. Furthermore, it mitigates the physical and psychological risks resulting from long-term detention and any consequences of longer absence from the formal education process and increased risk of potential drop out from school.  
2-	341 (10 F, 331 M) ex-detainees and children under house arrest benefited from individual and group PSS. Of the total children reached, 84.1% reported improvement in their ability to express their feelings and stress caused by the emergency, in comparison to 42.9% prior to the intervention, and 81.7% reported improved ability to deal with anger and stress caused by the emergency in comparison to 46% prior to the intervention. Throughout this period, the interventions addressed additional PSS needs associated with the COVID-19 emergency. 
3-	90 (5 F, 85 M) ex-detainee and children under house arrest benefited from remedial education classes. The classes were offered both virtually and face-to-face in the students' homes (where possible) or at the centers, taking into consideration the child safeguarding, safety and social distancing standards. The subjects provided range from Arabic and English to math, and chemistry. 97.4% of the total children who received remedial education reported satisfaction with the alternative education received. Of the total number of children receiving remedial education, two students (male) were reintegrated back to the educational system after dropping out of school. Remedial classes are expected to protect children from dropping out from the formal education system. 
4-	118 (2 F, 116 M) ex-detainee and children under home arrest received vocational training at vocational centers/workshops. Their vocations varied from trading to construction, masonry, cooking, electrical work, mechanics, and technicians. 
5-	40 (2 F, 38 M) ex-detainee and children under home arrest received relevant vocational trade tools to facilitate starting their income-generating activities after or throughout their vocational training.
Respectively 81.8% and 94.2% from the total number of ex-detainees and children under house arrest, who filled the satisfaction survey, reported satisfaction with the alternative education service package received  (4) .
P.S. The activities from 1 to 5 include double counting. Hence, after controlling double counting, a total of 452 (12 F, 440 M) children were reached and registered in the table of reached children above, of which 298 children (10 F, 288 M) are in the formal secondary education and 154 children (2 F, 152 M) in the non-formal secondary education. The number of supported male children is high because most detained children are boys. 
d)	Safe and protective learning environment and education ensured for all crisis-affected girls and boys. 
Provide protective learning environment for safe access to schools. 
•	2,547 children (1,337 F; 1,210 M) aged from 6 to 11 years old were supported with the provision of protective and continued learning environment in response to the challenges of access, equity and gender equality through UNICEF’s holistic support to increased continuity of education and protection of the crisis-affected children. This was done through the "Team up" activities that started in early February 2021. The training of the facilitators on the “Team up” approach tackled issues of child safeguarding, safe identification of children’s needs and referral, and PSS interventions.  The implementation of activities was adjusted in consideration of the COVID-19 prevention measures; this included some sessions online when possible and limiting the number of participants to 10 instead of 20 during the face-to- face sessions. The timing of the activity was very helpful for children in dealing with the stress they were experiencing during the lockdown. Within the sessions, children, and adolescents play, learn, make friends, and have fun in a safe and protective setting. The activities are designed to allow emergency-affected children to explore socio-emotional themes in a safe and non-confrontational environment, including anger, fear, stress and tension, conflict, respect, bullying, assertiveness, and friendship. The “Team Up” will continue to be implemented to reach the rest of the targeted group (1,953 children: 913 F, 1,040 M) within the coming 2 months through continuing the implementation in the CBO centers or schools where applicable.
Develop strengthened, innovative, harmonized and coordinated approaches for the delivery of PSS services in the education system.  
•	12,667 children (6,518 F; 6,149 M) benefited from UNRWA’s provision of PSS. This was possible through ECW/MYRP supporting recruitment of 146 psychosocial counsellors (91 F, 55 M) of whom 127 were recruited by UNRWA Gaza and 19 by UNRWA West Bank. UNRWA offered two types of PSS: recreational and group activities that provided opportunities for all students to participate and individual support based on an individual child’s needs. This supports children in conflict zones to deal with specific issues such as loss and grief, severe PSS needs and violence in schools as well as providing support to children with disabilities. The work of the counselors was not affected by the COVID-19 and new communication modalities where utilized by all counsellors as PSS continued for students through phone calls and other communication tools.
Strengthen function of MoE Crisis Cell for emergency preparedness, response, coordination and recovery.  
•	98,974 children (51,125 F; 47,849 M), of which 17,068 children (8,534 F; 8,534 M) were grade 12 students (5), were reached by UNICEF through delivery of essential cleaning materials and digital thermometers for 186 centers that were used to organise the final 12th grade examinations in a safe manner in the middle of the COVID-19 pandemic. Further, 81,906 children (42,591 F; 39,315 M) from 219 MoE schools in the most vulnerable communities in Gaza, received hygiene kits from UNICEF as part of the operationalization of the safe school protocols within the MoE Back to School plan. 
Strengthen capacity of government schools to respond to emergency and crisis situations and to provide and manage education services. 
5,345 children (684 F; 4,661 M) benefitted from provision of DRR equipment and systems targeting 22 schools in the West Bank and East Jerusalem by UNESCO and UNDP. (SoP ECW/MYRP Outcome 3, Output 3.3). DRR are expected to help minimise underlying factors of vulnerability, prevent disasters and improve disaster preparedness of schools. These DRR equipment include general safety equipment, first aid tools and emergency and first aid room supplies i.e. fire extinguisher, megaphone speaker with batteries, emergency ladder, water hose pipe, vests and whistles, medical privacy screen, emergency blankets, nebulizer etc. 
Strengthen capacity of Government schools to respond to emergency and crisis situations and to provide and manage education services. 
•	2,867 children (1,413 F; 1,454 M) were supported by SCI with the provision of 4 months internet access to 39 marginalized and remote schools in Area C, as prioritized by MoE. This is expected to strengthen capacity of the government schools to respond to emergency and crisis situations and to facilitate distance learning, particularly during the COVID-19 lockdowns. (SoP ECW/MYRP Outcome 3, Output 3.3). 
P.S. There are three primary schools double counted between SCI provision of internet services and the provision of first aid supplies to schools.. As a result, the total number of beneficiaries reached by both activities is 6,818 (3,130 F; 3,688 M), where 65 (primary school males) and 72 (primary school females) were deducted from the overall target and the above table of total children reached. 
P.S. For all Gaza interventions, there were 9,933 children receiving more than one service. Hence double counting is controlled in the above table of the overall children reached. 
Please note that through all the above-mentioned interventions, in total 105,201 children (54,445 F; 50,756 M) were reached through COVID-19 specific responses, as follows:
-	UNICEF provision and distribution of hygiene kits reaching 98,974 children (51,125 F; 47,849 M). 
-	UNDP support through WASH services for 1,804 children (1,098F; 706M). WASH included the rehabilitation of 106 latrines. 
-	UNESCO work related to PSS reaching 1,556 children (809 F, 747 M). 
-	SCI provision of 4 months internet access to 2,867 children (1,413 F; 1,454 M) in marginalized schools.
References and footnotes: 
1.	When a child is benefiting from more than one activity, s/he is counted only once.
2.	The original target as per the proposal was 320,000 children: 160,000 girls, 160,000 boys. Moreover, this figure ensures no double counting takes place.
3.	Estimated at 3% 
4.	169 ex-detainee and 16 under home arrest children.
5.	Also the students’ markers and invigilators were covered with this support.
</t>
  </si>
  <si>
    <t xml:space="preserve">General nationwide factors/actors: 
In January 2021, Palestinian Authority President Abbas issued a decree ordering the first Palestinian elections in over 15 years, with three votes scheduled: parliamentary elections on 22 May; presidential elections on 31 July; and elections for the Palestinian National Committee — the legislative body of the Palestine Liberation Organization — on 31 August. The elections were postponed in April 2021, however, and no new date was provided for their commencement. 
Civil unrest in the West Bank escalated in the second quarter of 2021, particularly in East Jerusalem. Movement restrictions on Palestinians during Ramadan, primarily in and around the Old City, and the scheduled forced evictions of six Palestinian refugee families from their homes in Sheikh Jarrah, led to sporadic violent clashes. On 10 May, following violent clashes at the Haram el-Sharif/Temple Mount compound, Hamas fired rockets into Israel leading to the largest escalation between Israel and Palestinian armed groups in Gaza since the 2014 war. These hostilities continued until 21 May (6). 
The humanitarian impact of this escalation on people living in the Gaza Strip is significant, exacerbating the effects of nearly 14 years of Israeli closure, internal Palestinian political divisions, and the COVID-19 pandemic. Despite some airstrikes on the Gaza Strip and incendiary balloons being launched into Israel, no major incidents affecting civilians in the Gaza Strip have been reported since the truce began on 21 May. Since May 7, 66 Palestinian children (23 F, 43 M) were killed in the Gaza Strip, four in the West Bank, one in East Jerusalem, and two children in Israel. A total of 610 children were injured in the Gaza Strip. Some 276 children in the West Bank and 60 in East Jerusalem were injured by live ammunition, rubber-coated bullets, concussion grenades, and tear gas  (7).
Since 10 May, 29 Palestinians were killed in the West Bank, including East Jerusalem, of which five were children.  (8). In the West Bank, 6,794 people were injured (of which 276 children) in protests and clashes. Children in East Jerusalem have also been impacted by violence and unrest, with 76 children arrested, and 60 children injured  (9).
Despite the truce reached in the Gaza Strip on May 2021, the security situation remains fragile and tense, as the root causes of escalation have not been addressed. Currently, efforts are ongoing by the international community to defuse the conflict and promote a long-term truce to ensure hostilities will not be resumed.
In the coming months, the PMU and partners will follow up and monitor closely the context and potential risks, which may require adjustments on the activities of the ECW/MYRP programme and mitigation measures to eliminate/reduce risks.
In the Gaza Strip, even before the escalation and due to the shortage of adequate infrastructure, around 65% of schools operate on a double-shift system, resulting in reduced hours in core subjects and foundational learning. Children’s ability to access education, both at school and at home, is also undermined by Gaza’s chronic electricity and internet deficiencies. Since early 2020, these challenges have been significantly compounded by the outbreak of the COVID-19, which has led to the prolonged closures of schools and kindergartens as part of the measures to contain the pandemic. 
The recent escalation has amplified these structural problems, damaging at least 141Palestinian Authority operated schools, (10) of which 10 were fully damaged, 67 moderately damaged, and 64 schools sustained light damage, interrupting learning for approximately 612,985 school-age children in Gaza, including about 285,000 who attend UNRWA schools. Before the recent escalation, the schools in Gaza were already closed from 8 April with education provided through distance learning. Moreover, some of the 59 UNRWA Gaza schools used as temporary shelters for up to 77,000 displaced people will need rehabilitation before they can re-open. Furthermore, the students in Gaza are also reportedly suffering significant mental health distress from the recent escalation. Prior to the recent hostilities, the Protection Cluster estimated that some 198,000 children in Gaza needed structured protection and psychosocial support. Children traumatized because of the hostilities will require a significant scale-up in mental health and psychosocial support (MHPSS), as will the affected parents and 21,300 education staff. 
The school year was originally planned to end on 15 June in Gaza. Due to the escalation of hostilities in Gaza, which caused significant damage to school premises and infrastructure (WASH, electricity, streets) many schools were used as shelters for displaced families. Further, due to the existence of  unexploded ordnance (UXO) near school facilities, the MoE in Gaza decided to finish the school year (face-to-face and distance learning) on 23 May instead of 15 June without administering final tests, to avoid exposing pupils to further risks. The year-end certificates were distributed to pupils in the Gaza MoE schools on 3 June, while the national 12th grade Tawjihi examinations were postponed to 24 June 2021 instead of 17 June.   (11).. After the ceasefire, UNRWA Gaza decided to reopen its schools from 5 June, but the de-facto authority countered the decision due to potential risks that might result from COVID-19 outbreaks. Thus, UNRWA Gaza decided to continue distance learning only, and close the academic year on 15 June 2021.  (12). 
Due to the third wave of COVID-19, the schools in the West Bank were closed from 28 February to 10 April, with education provided through distance learning approaches.  (13). Schools have since re-opened. Due to the escalation of hostilities in the Gaza Strip, West Bank schools were ordered to close for two days (23 and 24 May), while some schools in sensitive locations in Area C and H2 were closed for one week (23-27 May). The current academic year in the West Bank finished on 15 June 2021. The new academic year will start on 14 August 2021 for both MoE and UNRWA schools in both the West Bank and the Gaza Strip and will be through face-to-face learning.  (14).
The humanitarian flash appeal and interagency response plan to support Palestinians affected by the recent escalation of hostilities and unrest was released on 27 May by OCHA.  It outlines the immediate humanitarian and early recovery responses for 3 months. The flash appeal defines the number of school-age children in need of educational support at 612,985. To that end, $US 8.2 million is requested for education, targeting 480,000 school-age children over 3 months in Gaza. The plan is designed to complement ongoing operations outlined in the Humanitarian Response Plan for 2021 and will also complement longer-term recovery and reconstruction efforts. The Education sector objectives are defined as follows: i) Ensuring that children in Gaza can resume learning as soon as possible, either remotely or in person; ii) Supporting the mental health and psychosocial well-being of students, parents and educators in Gaza; ii) Ensuring that children can access safe and inclusive learning opportunities through the emergency repair of education facilities and the provision of non-formal education services. 
Accordingly, the priority activities are defined as follows:  i) In coordination between the Education and Protection Clusters, provide remote and face-to-face MHPSS services to vulnerable children, their families and school staff; ii) Repair and rehabilitate the estimated 58 damaged schools and kindergartens and rehabilitate the 59 UNRWA schools that have been used as temporary shelters for displaced people; iii) In collaboration with Protection Cluster and Child Protection Area of Responsibility (CP AoR), organize summer activities to provide vulnerable children in Gaza with MHPSS and informal education programmes, to compensate for education time lost due to the conflict and ongoing COVID-19 restrictions and; iv) Provide emergency education kits, including books and stationery to children, to ensure that especially displaced children can access distance learning. 
ECW-MYRP’s specific factors/actors: 
The above flash appeal and the current ongoing Education Cluster and agency level assessments/consultations are expected to inform any possible reprogramming by the MYRP partners. The partners have started looking into how this might affect the MYRP remaining 2nd year resources and/or the 3rd year programming. More specifically, UNRWA Gaza is doing its internal assessment with results primarily in line with the above identified needs. Furthermore, UNESCO in close coordination with the MoE is looking into reprogramming some current year 2 resources to conduct an assessment on the learning loss both in the West Bank and Gaza (related to COVID-19 and the escalation conflict), in addition to the provision of summer camp activities for children, to support learning and recreational activities to keep children engaged and to accommodate some of the learning loss. Up to this reporting date, UNICEF, SCI and UNDP have not indicated that they would engage in any immediate reprogramming of their ECW/MYRP activities towards the conflict escalation needs, as they plan to utilize their other funds to support the response.
It is likely that increased violence  (15) and settlers attacks  (16) during and after the escalation in Gaza may have some impact on ECW/MYRP beneficiaries in the coming months, as the ongoing reprogramming will consider the new emerging priorities and needs, such as safeguarding and safe access to school resulted e.g. from increased trend of settler violence.
MoE’s new priorities. During this reporting period since January 2021, the Ministry of Education (MoE) has consistently communicated the changed sector needs and priorities to the education sector partners – largely caused by the COVID-19 pandemic. The MoE shared a memo with the partners (Enhancing Financing and Governance in Education (Memo to Partners) outlining its priorities, and summarized them in several sector meetings, including in the ECW/MRYP Steering Committee meetings in January and March 2021. MoE together with the PMU further organized one-on-one meetings with 4 MYRP partners (UNICEF, UNESCO, UNDP and SCI), proposing alignment to its needs, especially for MYRP year 3 (2022) funding and if possible, for the remaining year 2 balances. Since then, each ECW/MYRP partner has been engaged in detailed technical discussions with the relevant MoE departments regarding their interventions. Some of the planning needs to be further revisited due to the conflict escalation in May. (UNRWA is being handled separately and independently in this exercise, without MoE’s close involvement.) A complete no-cost extension and a reprogramming request will be shared with the ECW Secretariat once all partners’ inputs are available and consolidated and have been cleared by the Steering Committee.
Before the latest escalation in Gaza, the biggest factor impacting the ECW/MYRP partners results and planning was the newly emerging needs and priorities of MoE due to COVID-19 emergency. The impact of the COVID-19 pandemic, coupled with the unstable political, socio economic, safety and security situation interrupted teaching and learning in Palestine. The Palestinian government enforced different restrictions on movements, gatherings, and continuity of both the MoE and UNRWA schools’ education during the reporting period due to COVID-19. The schools had to work in a hybrid manner in some cases while being closed in other cases; therefore, some activities by all 5 MYRP partners were delayed and had to be rescheduled and/or adjusted to respond to the newly emerging needs by MoE due to the COVID-19 and in consideration of the new regulations and restrictions. Hence, the programmatic year 2 (originally planned to end in the end of May 2021) required a no-cost extension until the end of 2021, which the ECW Secretariat was informed of: Save the Children and UNRWA requested 3 additional months until the end of August 2021 while UNICEF, UNDP and UNESCO plan to implement year 2 until the end of 2021. The following details more specifically show how the results and/or the planning of each partner was affected: 
-	SCI results and planning were impacted by the emerging priorities of MoE due to the COVID-19 emergency. This required SCI to reprogram its sub-activities under Output 3.3, previously agreed on with MoE, to ensure alignment with the newly proposed priorities. Originally, SCI's interventions under this output were meant to support capacity building of MoE, both at the system and school level, in responding to emergencies. SCI aimed at supporting MoE with the establishment of the Emergency Unit, providing capacity building to 30 existing School Disaster Management Committees (SDMCs) on emergency response, and providing training for MoE staff on how to best utilize online platforms for providing services. MoE indicated that it has the capacity to complete these activities without support by SCI or other agencies. Alternatively, MoE identified the need to build capacity of the PSS emergency response teams on emergency response in 17 directorates. MoE also highlighted the need to support schools with emergency response supplies, including general safety and first aid equipment/supplies. Accordingly, SCI worked with the MoE and its implementing partners to revise some sub-activities to accommodate these unforeseen developments. The reprogramming did not impact the overall objectives of the programme at the outcome and output levels. However, it did increase the total target by 796 students (590F, 206M).  This new target was reflected in the "Children reached" table above. 
-	For UNICEF, the MoE suspended any extracurricular activities inside schools. The planned activities were conducted in the same targeted areas through Community Based Organizations (CBOs), with a limited number of participants (less than 10 children per session) as instructed by the Governorate directives. Some activities were suspended during the month of Ramadan respecting the communities request but resumed after it in all locations except in East Jerusalem where the security situation had escalated. The modality of the implementation in East Jerusalem will continue to be assessed. If schools continue to be closed, the "Team up interventions" will be delivered remotely to children at home. Moreover, there were delays in piloting The Digital Education and Adolescent Leadership (DEAL) life skills interventions in schools due to COVID-19 related restrictions and closure of schools. The partner NGO completed development of online resources and materials linking it to curriculum and discussing integration within the MoE’s online portal. Due to the closure of schools, the second round of training of 25 supervisors, 70 headmasters, and 140 teachers was delayed. However, the training was initiated through face-to face and online sessions in the third week of May. UNICEF is following up with MoE and the implementation partner to expediate the process. This will be followed by organizing trainings for students (which currently stands at zero reach out to children) aimed to enhance their life skills by gamification. Moreover, the overall target for UNICEF is expected to decrease. This is because the MoE has requested the suspension of implementation of the methodology originally proposed, i.e. life skills integration through “Learning Objects”, pending a clear vision on how MoE wants to move forward with identifying a range of educational pathways and modalities for mainstreaming life skills in the school system. However, the old target has been maintained in the “Children reached” table above as UNICEF will be planning further activities and accordingly will update its targets once ready. 
-	UNRWA reprogrammed some of its sub-activities (mainly small budget amounts for provision of assistive devices for children with disabilities and using saved resources from the shift from the face-to- face teachers’ training to online one) to support the UNRWA WB education preparedness plan through further investment in procuring equipment related to e-learning, self-learning activities and furniture including laptops and tablets in West Bank, and the procurement of  COVID-19 related hygiene kits (disinfection tools and supplies) in Gaza. In addition to the COVID-19 restrictions and closure of schools, the rehabilitation and maintenance components were delayed due to the boycott of the Palestinian Contractors Union, which was resolved, and maintenance works are ongoing. The reprogramming did not impact the overall objectives of the programme at the outcome and output levels, neither did It impact the overall number of “Children reached" as provided in the relevant table above. On the contrary, if control for double counting is halted, more children have been/will be targeted by more than one intervention. 
-	UNDP reprogrammed some of its sub-activities/resources (the safe access transport assessment and the procurement of assistive devices for children with disabilities) to support MoE in providing WASH response to mitigate the effects of COVID-19 and ensure safe return of students to schools. Activities are well-under implementation but there have been delays due to the imposed restrictions by the government to combat the spread of COVID-19.  The reprogramming did not impact the overall objectives of the programme at the outcome and output levels. However, it increased the total number of children reached by 1,295 (585F, 710M) which was reflected in the "Children reached" table above. 
-	UNESCO reprogrammed some of its activities (mainly the study on ICT in education and the training on the DRR equipment which was done by UNDP through the supplying company) to respond to the urgent needs of children, including the PSS activities, that were identified as a priority by the MoE. The overall achievement of the target is hindered as the training of teachers and the reach out to children through the inclusive education component is delayed due to internal issues between the team leader of the implementing partner (IP) organization and MoE. Discussions between UNESCO, the IP and MoE are ongoing with the aim to resolve the issue and for the activities to commence. Up to this reporting period, UNESCO is not anticipating any changes in its’ planned targets.
References and footnotes: 
6-	Escalation of Hostilities and Unrest in the OPT, Inter-Agency Flash Apeal,  27 May 2021. https://www.ochaopt.org/fa2021.
7-	Escalation in the Gaza Strip, the West Bank and Israel,  UNICEF Situaton Report # 5:, 3-15 June, 2021
8-	Response to the Escalation in OPT, OCHA: Occupied Palestinian Territory (oPt):, Situation Report #1, 21-27 May 2021. 
9-	Escalation in the Gaza Strip, the West Bank and Israel,  UNICEF Situaton Report # 5:, 3-15 June, 2021
10-	Response to the Escalation in OPT, OCHA: Occupied Palestinian Territory (oPt):, Situation Report #3, 4-10 June 2021
11-	Escalation in the Gaza Strip, the West Bank and Israel,  OCHA: Occupied Palestinian Territory (oPt): Flash Update #12, 12:00 21 May – 12:00 23 May.
12-	UNRWA’s letter to schools’ prinicpals in Gaza
13-	Palestinian Prime Minister’s Statement on 27th February and the Government Spokesperson’s statement on 13th March.
14-	MoE website :http://www.moehe.gov.ps/news/news?p=AllNews 
15-	https://www.ochaopt.org/data/casualties
16-	https://www.ochaopt.org/content/response-escalation-opt-situation-report-no-3-4-10-june-2021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</si>
</sst>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dd\-mmm\-yy;@"/>
    <numFmt numFmtId="165" formatCode="_(* #,##0_);_(* \(#,##0\);_(* &quot;-&quot;??_);_(@_)"/>
  </numFmts>
  <fonts count="67">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b/>
      <sz val="9"/>
      <name val="Calibri"/>
      <family val="2"/>
      <scheme val="minor"/>
    </font>
    <font>
      <sz val="10"/>
      <color theme="1"/>
      <name val="Calibri"/>
      <family val="2"/>
      <scheme val="minor"/>
    </font>
    <font>
      <b/>
      <sz val="11"/>
      <color theme="1"/>
      <name val="Calibri"/>
      <family val="2"/>
      <scheme val="minor"/>
    </font>
    <font>
      <sz val="8"/>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b/>
      <sz val="11"/>
      <name val="Calibri"/>
      <family val="2"/>
      <scheme val="minor"/>
    </font>
    <font>
      <b/>
      <sz val="11"/>
      <color theme="1" tint="0.14999847407452621"/>
      <name val="Calibri"/>
      <family val="2"/>
      <scheme val="minor"/>
    </font>
    <font>
      <sz val="20"/>
      <color theme="1" tint="0.249977111117893"/>
      <name val="Impact"/>
      <family val="2"/>
    </font>
    <font>
      <b/>
      <sz val="10"/>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1" tint="0.14999847407452621"/>
      <name val="Calibri"/>
      <family val="2"/>
      <scheme val="minor"/>
    </font>
    <font>
      <i/>
      <sz val="9"/>
      <color theme="0" tint="-0.499984740745262"/>
      <name val="Calibri"/>
      <family val="2"/>
      <scheme val="minor"/>
    </font>
    <font>
      <u/>
      <sz val="11"/>
      <color theme="10"/>
      <name val="Calibri"/>
      <family val="2"/>
      <scheme val="minor"/>
    </font>
    <font>
      <sz val="10"/>
      <name val="Arial"/>
      <family val="2"/>
    </font>
    <font>
      <b/>
      <sz val="9"/>
      <name val="Arial"/>
      <family val="2"/>
    </font>
    <font>
      <b/>
      <sz val="9"/>
      <color indexed="8"/>
      <name val="Arial"/>
      <family val="2"/>
    </font>
    <font>
      <sz val="20"/>
      <color theme="1"/>
      <name val="Impact"/>
      <family val="2"/>
    </font>
    <font>
      <b/>
      <sz val="14"/>
      <color theme="1"/>
      <name val="Calibri"/>
      <family val="2"/>
      <scheme val="minor"/>
    </font>
    <font>
      <b/>
      <sz val="9"/>
      <color rgb="FFFF0000"/>
      <name val="Arial"/>
      <family val="2"/>
    </font>
    <font>
      <i/>
      <sz val="11"/>
      <color rgb="FFFF0000"/>
      <name val="Calibri"/>
      <family val="2"/>
      <scheme val="minor"/>
    </font>
    <font>
      <sz val="10"/>
      <color rgb="FF595959"/>
      <name val="Calibri"/>
      <family val="2"/>
      <scheme val="minor"/>
    </font>
    <font>
      <sz val="9"/>
      <color theme="0" tint="-0.34998626667073579"/>
      <name val="Calibri"/>
      <family val="2"/>
      <scheme val="minor"/>
    </font>
    <font>
      <sz val="11"/>
      <color rgb="FF9C5700"/>
      <name val="Calibri"/>
      <family val="2"/>
      <scheme val="minor"/>
    </font>
    <font>
      <b/>
      <sz val="9"/>
      <color theme="1"/>
      <name val="Arial"/>
      <family val="2"/>
    </font>
    <font>
      <sz val="18"/>
      <color theme="1" tint="0.249977111117893"/>
      <name val="Impact"/>
      <family val="2"/>
    </font>
    <font>
      <sz val="18"/>
      <color rgb="FFFF9627"/>
      <name val="Impact"/>
      <family val="2"/>
    </font>
    <font>
      <sz val="14"/>
      <color theme="1" tint="0.14999847407452621"/>
      <name val="Impact"/>
      <family val="2"/>
    </font>
    <font>
      <u/>
      <sz val="11"/>
      <color theme="1"/>
      <name val="Calibri (Body)"/>
    </font>
    <font>
      <b/>
      <u/>
      <sz val="11"/>
      <color theme="1"/>
      <name val="Calibri (Body)"/>
    </font>
    <font>
      <sz val="18"/>
      <color rgb="FFC00000"/>
      <name val="Impact"/>
      <family val="2"/>
    </font>
    <font>
      <sz val="14"/>
      <color theme="1"/>
      <name val="Impact"/>
      <family val="2"/>
    </font>
    <font>
      <sz val="16"/>
      <color rgb="FFFF0000"/>
      <name val="Calibri"/>
      <family val="2"/>
      <scheme val="minor"/>
    </font>
    <font>
      <sz val="8"/>
      <color theme="0" tint="-0.34998626667073579"/>
      <name val="Calibri"/>
      <family val="2"/>
      <scheme val="minor"/>
    </font>
    <font>
      <sz val="8"/>
      <color theme="1"/>
      <name val="Calibri"/>
      <family val="2"/>
      <scheme val="minor"/>
    </font>
    <font>
      <b/>
      <sz val="11"/>
      <color indexed="8"/>
      <name val="Calibri"/>
      <family val="2"/>
    </font>
    <font>
      <b/>
      <sz val="10"/>
      <color theme="1"/>
      <name val="Arial"/>
      <family val="2"/>
    </font>
    <font>
      <b/>
      <sz val="11"/>
      <color theme="1"/>
      <name val="Calibri"/>
      <family val="2"/>
    </font>
    <font>
      <b/>
      <sz val="11"/>
      <color rgb="FFFF9627"/>
      <name val="Calibri"/>
      <family val="2"/>
    </font>
    <font>
      <sz val="11"/>
      <color theme="1"/>
      <name val="Calibri"/>
      <family val="2"/>
    </font>
    <font>
      <sz val="8"/>
      <color theme="0"/>
      <name val="Calibri"/>
      <family val="2"/>
      <scheme val="minor"/>
    </font>
    <font>
      <sz val="11"/>
      <color theme="0"/>
      <name val="Calibri"/>
      <family val="2"/>
      <scheme val="minor"/>
    </font>
    <font>
      <sz val="10"/>
      <color rgb="FF000000"/>
      <name val="Calibri"/>
      <family val="2"/>
      <scheme val="minor"/>
    </font>
    <font>
      <sz val="9"/>
      <color theme="1" tint="0.14999847407452621"/>
      <name val="Calibri"/>
      <family val="2"/>
      <scheme val="minor"/>
    </font>
    <font>
      <b/>
      <sz val="11"/>
      <color rgb="FFFF0000"/>
      <name val="Calibri"/>
      <family val="2"/>
    </font>
    <font>
      <b/>
      <sz val="11"/>
      <color theme="1" tint="0.14999847407452621"/>
      <name val="Calibri"/>
      <family val="2"/>
    </font>
    <font>
      <sz val="10"/>
      <color theme="0" tint="-0.34998626667073579"/>
      <name val="Calibri"/>
      <family val="2"/>
      <scheme val="minor"/>
    </font>
    <font>
      <b/>
      <sz val="10"/>
      <color rgb="FFFF9627"/>
      <name val="Arial"/>
      <family val="2"/>
    </font>
    <font>
      <i/>
      <sz val="10"/>
      <color theme="1" tint="0.249977111117893"/>
      <name val="Calibri (Body)"/>
    </font>
    <font>
      <sz val="11"/>
      <color theme="1"/>
      <name val="Calibri (Body)"/>
    </font>
    <font>
      <sz val="22"/>
      <color theme="1" tint="0.249977111117893"/>
      <name val="Impact"/>
      <family val="2"/>
    </font>
    <font>
      <i/>
      <sz val="10"/>
      <color theme="1" tint="0.249977111117893"/>
      <name val="Calibri"/>
      <family val="2"/>
    </font>
    <font>
      <b/>
      <sz val="10"/>
      <color rgb="FFC00000"/>
      <name val="Arial"/>
      <family val="2"/>
    </font>
    <font>
      <sz val="22"/>
      <color rgb="FFFF9627"/>
      <name val="Impact"/>
      <family val="2"/>
    </font>
    <font>
      <sz val="9"/>
      <color rgb="FF000000"/>
      <name val="Calibri"/>
      <family val="2"/>
      <scheme val="minor"/>
    </font>
  </fonts>
  <fills count="20">
    <fill>
      <patternFill patternType="none"/>
    </fill>
    <fill>
      <patternFill patternType="gray125"/>
    </fill>
    <fill>
      <patternFill patternType="solid">
        <fgColor theme="0"/>
        <bgColor indexed="64"/>
      </patternFill>
    </fill>
    <fill>
      <patternFill patternType="solid">
        <fgColor rgb="FFFF9627"/>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0000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00B050"/>
        <bgColor indexed="64"/>
      </patternFill>
    </fill>
    <fill>
      <patternFill patternType="solid">
        <fgColor rgb="FFDF8629"/>
        <bgColor indexed="64"/>
      </patternFill>
    </fill>
    <fill>
      <patternFill patternType="solid">
        <fgColor theme="0" tint="-4.9989318521683403E-2"/>
        <bgColor theme="5" tint="0.79998168889431442"/>
      </patternFill>
    </fill>
    <fill>
      <patternFill patternType="solid">
        <fgColor theme="6" tint="0.79998168889431442"/>
        <bgColor theme="6" tint="0.79998168889431442"/>
      </patternFill>
    </fill>
    <fill>
      <patternFill patternType="solid">
        <fgColor rgb="FFD9D9D9"/>
        <bgColor indexed="64"/>
      </patternFill>
    </fill>
    <fill>
      <patternFill patternType="solid">
        <fgColor rgb="FFFFEB9C"/>
      </patternFill>
    </fill>
    <fill>
      <patternFill patternType="solid">
        <fgColor theme="0" tint="-0.249977111117893"/>
        <bgColor indexed="64"/>
      </patternFill>
    </fill>
    <fill>
      <patternFill patternType="solid">
        <fgColor rgb="FF92D050"/>
        <bgColor indexed="64"/>
      </patternFill>
    </fill>
    <fill>
      <patternFill patternType="solid">
        <fgColor rgb="FFFF0000"/>
        <bgColor theme="4"/>
      </patternFill>
    </fill>
  </fills>
  <borders count="77">
    <border>
      <left/>
      <right/>
      <top/>
      <bottom/>
      <diagonal/>
    </border>
    <border>
      <left style="medium">
        <color rgb="FFFF9628"/>
      </left>
      <right style="medium">
        <color rgb="FFFF9628"/>
      </right>
      <top/>
      <bottom style="medium">
        <color rgb="FFFF9628"/>
      </bottom>
      <diagonal/>
    </border>
    <border>
      <left style="medium">
        <color rgb="FFFF9628"/>
      </left>
      <right style="medium">
        <color rgb="FFFF9628"/>
      </right>
      <top/>
      <bottom/>
      <diagonal/>
    </border>
    <border>
      <left style="medium">
        <color rgb="FFFF9628"/>
      </left>
      <right/>
      <top/>
      <bottom/>
      <diagonal/>
    </border>
    <border>
      <left style="thin">
        <color rgb="FFFF9627"/>
      </left>
      <right style="thin">
        <color rgb="FFFF9627"/>
      </right>
      <top style="thin">
        <color rgb="FFFF9627"/>
      </top>
      <bottom style="thin">
        <color rgb="FFFF9627"/>
      </bottom>
      <diagonal/>
    </border>
    <border>
      <left style="thin">
        <color rgb="FFFF9627"/>
      </left>
      <right style="thin">
        <color rgb="FFFF9627"/>
      </right>
      <top style="thin">
        <color rgb="FFFF9627"/>
      </top>
      <bottom/>
      <diagonal/>
    </border>
    <border>
      <left style="thin">
        <color rgb="FFFF9627"/>
      </left>
      <right style="thin">
        <color rgb="FFFF9627"/>
      </right>
      <top/>
      <bottom style="thin">
        <color rgb="FFFF9627"/>
      </bottom>
      <diagonal/>
    </border>
    <border>
      <left/>
      <right/>
      <top/>
      <bottom style="thin">
        <color rgb="FFFF9627"/>
      </bottom>
      <diagonal/>
    </border>
    <border>
      <left style="thin">
        <color rgb="FFFF9628"/>
      </left>
      <right style="thin">
        <color rgb="FFFF9628"/>
      </right>
      <top style="thin">
        <color rgb="FFFF9628"/>
      </top>
      <bottom style="thin">
        <color rgb="FFFF9628"/>
      </bottom>
      <diagonal/>
    </border>
    <border>
      <left style="medium">
        <color rgb="FFFF9628"/>
      </left>
      <right style="thin">
        <color rgb="FFFF9628"/>
      </right>
      <top style="medium">
        <color rgb="FFFF9628"/>
      </top>
      <bottom/>
      <diagonal/>
    </border>
    <border>
      <left style="thin">
        <color rgb="FFFF9628"/>
      </left>
      <right style="thin">
        <color rgb="FFFF9628"/>
      </right>
      <top style="medium">
        <color rgb="FFFF9628"/>
      </top>
      <bottom style="thin">
        <color rgb="FFFF9628"/>
      </bottom>
      <diagonal/>
    </border>
    <border>
      <left style="thin">
        <color rgb="FFFF9628"/>
      </left>
      <right style="medium">
        <color rgb="FFFF9628"/>
      </right>
      <top style="medium">
        <color rgb="FFFF9628"/>
      </top>
      <bottom style="thin">
        <color rgb="FFFF9628"/>
      </bottom>
      <diagonal/>
    </border>
    <border>
      <left style="medium">
        <color rgb="FFFF9628"/>
      </left>
      <right style="thin">
        <color rgb="FFFF9628"/>
      </right>
      <top/>
      <bottom style="medium">
        <color rgb="FFFF9628"/>
      </bottom>
      <diagonal/>
    </border>
    <border>
      <left style="thin">
        <color rgb="FFFF9628"/>
      </left>
      <right style="thin">
        <color rgb="FFFF9628"/>
      </right>
      <top style="thin">
        <color rgb="FFFF9628"/>
      </top>
      <bottom style="medium">
        <color rgb="FFFF9628"/>
      </bottom>
      <diagonal/>
    </border>
    <border>
      <left style="thin">
        <color rgb="FFFF9628"/>
      </left>
      <right style="medium">
        <color rgb="FFFF9628"/>
      </right>
      <top style="thin">
        <color rgb="FFFF9628"/>
      </top>
      <bottom style="medium">
        <color rgb="FFFF9628"/>
      </bottom>
      <diagonal/>
    </border>
    <border>
      <left style="thin">
        <color rgb="FFFF9628"/>
      </left>
      <right/>
      <top/>
      <bottom/>
      <diagonal/>
    </border>
    <border>
      <left/>
      <right style="thin">
        <color rgb="FFFF9628"/>
      </right>
      <top/>
      <bottom/>
      <diagonal/>
    </border>
    <border>
      <left style="thin">
        <color rgb="FFFF9628"/>
      </left>
      <right/>
      <top/>
      <bottom style="medium">
        <color rgb="FFFF9628"/>
      </bottom>
      <diagonal/>
    </border>
    <border>
      <left style="medium">
        <color rgb="FFFF9627"/>
      </left>
      <right style="thin">
        <color rgb="FFFF9627"/>
      </right>
      <top style="medium">
        <color rgb="FFFF9627"/>
      </top>
      <bottom style="thin">
        <color rgb="FFFF9627"/>
      </bottom>
      <diagonal/>
    </border>
    <border>
      <left style="thin">
        <color rgb="FFFF9627"/>
      </left>
      <right style="medium">
        <color rgb="FFFF9627"/>
      </right>
      <top style="medium">
        <color rgb="FFFF9627"/>
      </top>
      <bottom style="thin">
        <color rgb="FFFF9627"/>
      </bottom>
      <diagonal/>
    </border>
    <border>
      <left style="medium">
        <color rgb="FFFF9627"/>
      </left>
      <right style="thin">
        <color rgb="FFFF9627"/>
      </right>
      <top style="thin">
        <color rgb="FFFF9627"/>
      </top>
      <bottom style="medium">
        <color rgb="FFFF9627"/>
      </bottom>
      <diagonal/>
    </border>
    <border>
      <left style="thin">
        <color rgb="FFFF9627"/>
      </left>
      <right style="medium">
        <color rgb="FFFF9627"/>
      </right>
      <top style="thin">
        <color rgb="FFFF9627"/>
      </top>
      <bottom style="medium">
        <color rgb="FFFF9627"/>
      </bottom>
      <diagonal/>
    </border>
    <border>
      <left style="medium">
        <color rgb="FFFF9627"/>
      </left>
      <right style="thin">
        <color rgb="FFFF9627"/>
      </right>
      <top style="thin">
        <color rgb="FFFF9627"/>
      </top>
      <bottom style="thin">
        <color rgb="FFFF9627"/>
      </bottom>
      <diagonal/>
    </border>
    <border>
      <left style="thin">
        <color rgb="FFFF9627"/>
      </left>
      <right style="medium">
        <color rgb="FFFF9627"/>
      </right>
      <top style="thin">
        <color rgb="FFFF9627"/>
      </top>
      <bottom style="thin">
        <color rgb="FFFF9627"/>
      </bottom>
      <diagonal/>
    </border>
    <border>
      <left/>
      <right style="medium">
        <color rgb="FFFF9628"/>
      </right>
      <top/>
      <bottom/>
      <diagonal/>
    </border>
    <border>
      <left style="thin">
        <color theme="0"/>
      </left>
      <right style="thin">
        <color theme="0"/>
      </right>
      <top style="thin">
        <color theme="0"/>
      </top>
      <bottom style="thin">
        <color theme="0"/>
      </bottom>
      <diagonal/>
    </border>
    <border>
      <left/>
      <right/>
      <top/>
      <bottom style="medium">
        <color rgb="FFFF9628"/>
      </bottom>
      <diagonal/>
    </border>
    <border>
      <left/>
      <right/>
      <top style="medium">
        <color rgb="FFFF9628"/>
      </top>
      <bottom/>
      <diagonal/>
    </border>
    <border>
      <left style="medium">
        <color rgb="FFFF9628"/>
      </left>
      <right style="thin">
        <color rgb="FFFF9628"/>
      </right>
      <top style="thin">
        <color rgb="FFFF9628"/>
      </top>
      <bottom style="medium">
        <color rgb="FFFF9628"/>
      </bottom>
      <diagonal/>
    </border>
    <border>
      <left style="medium">
        <color rgb="FFFF9628"/>
      </left>
      <right style="thin">
        <color rgb="FFFF9628"/>
      </right>
      <top style="medium">
        <color rgb="FFFF9628"/>
      </top>
      <bottom style="thin">
        <color rgb="FFFF9628"/>
      </bottom>
      <diagonal/>
    </border>
    <border>
      <left style="medium">
        <color rgb="FFFF9628"/>
      </left>
      <right style="medium">
        <color rgb="FFFF9628"/>
      </right>
      <top style="medium">
        <color rgb="FFFF9628"/>
      </top>
      <bottom/>
      <diagonal/>
    </border>
    <border>
      <left style="thin">
        <color rgb="FFFF9627"/>
      </left>
      <right style="thin">
        <color rgb="FFFF9627"/>
      </right>
      <top style="thin">
        <color rgb="FFFF9627"/>
      </top>
      <bottom style="medium">
        <color rgb="FFFF9627"/>
      </bottom>
      <diagonal/>
    </border>
    <border>
      <left/>
      <right style="medium">
        <color rgb="FFFF9627"/>
      </right>
      <top style="medium">
        <color rgb="FFFF9627"/>
      </top>
      <bottom/>
      <diagonal/>
    </border>
    <border>
      <left/>
      <right/>
      <top style="medium">
        <color rgb="FFFF9627"/>
      </top>
      <bottom/>
      <diagonal/>
    </border>
    <border>
      <left style="thin">
        <color rgb="FFFF9627"/>
      </left>
      <right style="thin">
        <color rgb="FFFF9627"/>
      </right>
      <top style="medium">
        <color rgb="FFFF9627"/>
      </top>
      <bottom style="thin">
        <color rgb="FFFF9627"/>
      </bottom>
      <diagonal/>
    </border>
    <border>
      <left/>
      <right/>
      <top style="thin">
        <color rgb="FFFF9627"/>
      </top>
      <bottom/>
      <diagonal/>
    </border>
    <border>
      <left style="medium">
        <color rgb="FFFF9627"/>
      </left>
      <right style="thin">
        <color rgb="FFFF9627"/>
      </right>
      <top style="thin">
        <color rgb="FFFF9627"/>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style="thin">
        <color theme="6" tint="0.39997558519241921"/>
      </top>
      <bottom/>
      <diagonal/>
    </border>
    <border>
      <left style="thin">
        <color rgb="FFFF9628"/>
      </left>
      <right/>
      <top style="thin">
        <color rgb="FFFF9628"/>
      </top>
      <bottom style="thin">
        <color rgb="FFFF9628"/>
      </bottom>
      <diagonal/>
    </border>
    <border>
      <left/>
      <right style="thin">
        <color rgb="FFFF9628"/>
      </right>
      <top style="thin">
        <color rgb="FFFF9628"/>
      </top>
      <bottom style="thin">
        <color rgb="FFFF9628"/>
      </bottom>
      <diagonal/>
    </border>
    <border>
      <left style="medium">
        <color rgb="FFFF9627"/>
      </left>
      <right style="medium">
        <color rgb="FFFF9627"/>
      </right>
      <top style="medium">
        <color rgb="FFFF9627"/>
      </top>
      <bottom style="medium">
        <color rgb="FFFF9627"/>
      </bottom>
      <diagonal/>
    </border>
    <border>
      <left style="thin">
        <color theme="6" tint="0.39997558519241921"/>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
      <left style="thin">
        <color theme="0"/>
      </left>
      <right style="thin">
        <color theme="0"/>
      </right>
      <top/>
      <bottom style="thin">
        <color theme="0"/>
      </bottom>
      <diagonal/>
    </border>
    <border>
      <left/>
      <right/>
      <top/>
      <bottom style="thin">
        <color rgb="FFFF9628"/>
      </bottom>
      <diagonal/>
    </border>
    <border>
      <left style="thin">
        <color theme="6" tint="0.39997558519241921"/>
      </left>
      <right style="thin">
        <color theme="6" tint="0.39997558519241921"/>
      </right>
      <top/>
      <bottom style="thin">
        <color theme="6" tint="0.39997558519241921"/>
      </bottom>
      <diagonal/>
    </border>
    <border>
      <left/>
      <right style="medium">
        <color rgb="FFFF9628"/>
      </right>
      <top style="thin">
        <color rgb="FFFF9628"/>
      </top>
      <bottom/>
      <diagonal/>
    </border>
    <border>
      <left/>
      <right/>
      <top style="thin">
        <color theme="6" tint="0.39997558519241921"/>
      </top>
      <bottom/>
      <diagonal/>
    </border>
    <border>
      <left/>
      <right style="thin">
        <color rgb="FFFF9628"/>
      </right>
      <top style="medium">
        <color rgb="FFFF9628"/>
      </top>
      <bottom style="thin">
        <color rgb="FFFF9628"/>
      </bottom>
      <diagonal/>
    </border>
    <border>
      <left/>
      <right style="thin">
        <color rgb="FFFF9628"/>
      </right>
      <top style="thin">
        <color rgb="FFFF9628"/>
      </top>
      <bottom style="medium">
        <color rgb="FFFF9628"/>
      </bottom>
      <diagonal/>
    </border>
    <border>
      <left style="thin">
        <color rgb="FFFF9627"/>
      </left>
      <right/>
      <top style="thin">
        <color rgb="FFFF9627"/>
      </top>
      <bottom style="thin">
        <color rgb="FFFF9627"/>
      </bottom>
      <diagonal/>
    </border>
    <border>
      <left/>
      <right/>
      <top style="thin">
        <color rgb="FFFF9627"/>
      </top>
      <bottom style="thin">
        <color rgb="FFFF9627"/>
      </bottom>
      <diagonal/>
    </border>
    <border>
      <left/>
      <right style="thin">
        <color rgb="FFFF9627"/>
      </right>
      <top style="thin">
        <color rgb="FFFF9627"/>
      </top>
      <bottom style="thin">
        <color rgb="FFFF9627"/>
      </bottom>
      <diagonal/>
    </border>
    <border>
      <left/>
      <right style="medium">
        <color rgb="FFFF9627"/>
      </right>
      <top style="thin">
        <color theme="0"/>
      </top>
      <bottom/>
      <diagonal/>
    </border>
    <border>
      <left/>
      <right style="medium">
        <color rgb="FFFF9627"/>
      </right>
      <top style="thin">
        <color theme="0"/>
      </top>
      <bottom style="medium">
        <color rgb="FFFF9627"/>
      </bottom>
      <diagonal/>
    </border>
    <border>
      <left style="medium">
        <color rgb="FFFF9627"/>
      </left>
      <right style="thin">
        <color rgb="FFFF9627"/>
      </right>
      <top/>
      <bottom/>
      <diagonal/>
    </border>
    <border>
      <left/>
      <right style="medium">
        <color rgb="FFFF9627"/>
      </right>
      <top/>
      <bottom/>
      <diagonal/>
    </border>
    <border>
      <left style="medium">
        <color rgb="FFFF9627"/>
      </left>
      <right style="medium">
        <color rgb="FFFF9627"/>
      </right>
      <top style="thin">
        <color theme="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diagonal/>
    </border>
    <border>
      <left/>
      <right style="thin">
        <color rgb="FFFF9627"/>
      </right>
      <top/>
      <bottom style="thin">
        <color rgb="FFFF9627"/>
      </bottom>
      <diagonal/>
    </border>
    <border>
      <left/>
      <right style="thin">
        <color rgb="FFFF9627"/>
      </right>
      <top style="thin">
        <color rgb="FFFF9627"/>
      </top>
      <bottom style="medium">
        <color rgb="FFFF9627"/>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FF9627"/>
      </left>
      <right/>
      <top style="medium">
        <color rgb="FFFF9627"/>
      </top>
      <bottom style="medium">
        <color rgb="FFFF9627"/>
      </bottom>
      <diagonal/>
    </border>
    <border>
      <left/>
      <right/>
      <top style="medium">
        <color rgb="FFFF9627"/>
      </top>
      <bottom style="medium">
        <color rgb="FFFF9627"/>
      </bottom>
      <diagonal/>
    </border>
    <border>
      <left/>
      <right style="medium">
        <color rgb="FFFF9627"/>
      </right>
      <top style="medium">
        <color rgb="FFFF9627"/>
      </top>
      <bottom style="medium">
        <color rgb="FFFF9627"/>
      </bottom>
      <diagonal/>
    </border>
    <border>
      <left/>
      <right/>
      <top/>
      <bottom style="medium">
        <color rgb="FFFF9627"/>
      </bottom>
      <diagonal/>
    </border>
    <border>
      <left/>
      <right style="medium">
        <color rgb="FFFF9628"/>
      </right>
      <top/>
      <bottom style="medium">
        <color rgb="FFFF9628"/>
      </bottom>
      <diagonal/>
    </border>
  </borders>
  <cellStyleXfs count="8">
    <xf numFmtId="0" fontId="0" fillId="0" borderId="0"/>
    <xf numFmtId="43" fontId="20" fillId="0" borderId="0" applyFont="0" applyFill="0" applyBorder="0" applyAlignment="0" applyProtection="0"/>
    <xf numFmtId="0" fontId="5" fillId="0" borderId="0"/>
    <xf numFmtId="0" fontId="25" fillId="0" borderId="0" applyNumberFormat="0" applyFill="0" applyBorder="0" applyAlignment="0" applyProtection="0"/>
    <xf numFmtId="0" fontId="26" fillId="0" borderId="0"/>
    <xf numFmtId="0" fontId="26" fillId="0" borderId="0"/>
    <xf numFmtId="0" fontId="35" fillId="16" borderId="0" applyNumberFormat="0" applyBorder="0" applyAlignment="0" applyProtection="0"/>
    <xf numFmtId="0" fontId="4" fillId="0" borderId="0"/>
  </cellStyleXfs>
  <cellXfs count="329">
    <xf numFmtId="0" fontId="0" fillId="0" borderId="0" xfId="0"/>
    <xf numFmtId="0" fontId="0" fillId="0" borderId="0" xfId="0" applyAlignment="1">
      <alignment horizontal="left"/>
    </xf>
    <xf numFmtId="0" fontId="0" fillId="0" borderId="0" xfId="0" applyAlignment="1">
      <alignment horizontal="center" vertical="center"/>
    </xf>
    <xf numFmtId="0" fontId="0" fillId="0" borderId="0" xfId="0" applyAlignment="1">
      <alignment vertical="center"/>
    </xf>
    <xf numFmtId="0" fontId="9"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0" fillId="0" borderId="0" xfId="0" applyAlignment="1">
      <alignment wrapText="1"/>
    </xf>
    <xf numFmtId="0" fontId="0" fillId="0" borderId="0" xfId="0" applyAlignment="1">
      <alignment vertical="center" wrapText="1"/>
    </xf>
    <xf numFmtId="0" fontId="5" fillId="0" borderId="0" xfId="2"/>
    <xf numFmtId="0" fontId="13" fillId="4" borderId="0" xfId="2" applyFont="1" applyFill="1" applyAlignment="1">
      <alignment vertical="center" wrapText="1"/>
    </xf>
    <xf numFmtId="0" fontId="13" fillId="9" borderId="0" xfId="2" applyFont="1" applyFill="1" applyAlignment="1">
      <alignment vertical="center" wrapText="1"/>
    </xf>
    <xf numFmtId="0" fontId="13" fillId="10" borderId="0" xfId="2" applyFont="1" applyFill="1" applyAlignment="1">
      <alignment vertical="center" wrapText="1"/>
    </xf>
    <xf numFmtId="0" fontId="13" fillId="11" borderId="0" xfId="2" applyFont="1" applyFill="1" applyAlignment="1">
      <alignment vertical="center" wrapText="1"/>
    </xf>
    <xf numFmtId="0" fontId="0" fillId="0" borderId="0" xfId="0" applyProtection="1"/>
    <xf numFmtId="0" fontId="24" fillId="2" borderId="0" xfId="0" applyFont="1" applyFill="1" applyAlignment="1" applyProtection="1">
      <alignment horizontal="center" wrapText="1"/>
    </xf>
    <xf numFmtId="49" fontId="0" fillId="0" borderId="0" xfId="0" applyNumberFormat="1" applyFont="1" applyBorder="1" applyAlignment="1" applyProtection="1">
      <alignment horizontal="center" vertical="center"/>
      <protection locked="0"/>
    </xf>
    <xf numFmtId="0" fontId="17" fillId="2" borderId="0" xfId="0" applyFont="1" applyFill="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0" xfId="0" applyFont="1" applyBorder="1" applyAlignment="1" applyProtection="1">
      <alignment horizontal="center" vertical="center" wrapText="1"/>
      <protection locked="0"/>
    </xf>
    <xf numFmtId="49" fontId="0" fillId="3" borderId="25" xfId="0" applyNumberFormat="1" applyFill="1" applyBorder="1" applyAlignment="1">
      <alignment horizontal="center" vertical="center" wrapText="1"/>
    </xf>
    <xf numFmtId="0" fontId="0" fillId="0" borderId="25" xfId="0" applyBorder="1"/>
    <xf numFmtId="0" fontId="0" fillId="3" borderId="25" xfId="0" applyFill="1" applyBorder="1" applyAlignment="1">
      <alignment horizontal="center" vertical="center"/>
    </xf>
    <xf numFmtId="0" fontId="0" fillId="0" borderId="0" xfId="0" applyAlignment="1" applyProtection="1">
      <alignment horizontal="left"/>
    </xf>
    <xf numFmtId="0" fontId="0" fillId="0" borderId="35" xfId="0" applyFill="1" applyBorder="1" applyAlignment="1" applyProtection="1">
      <alignment horizontal="left"/>
    </xf>
    <xf numFmtId="0" fontId="18" fillId="0" borderId="35" xfId="0" applyFont="1" applyFill="1" applyBorder="1" applyAlignment="1" applyProtection="1">
      <alignment horizontal="center" vertical="center" wrapText="1"/>
    </xf>
    <xf numFmtId="0" fontId="0" fillId="0" borderId="0" xfId="0" applyFill="1" applyBorder="1" applyAlignment="1" applyProtection="1">
      <alignment horizontal="left"/>
    </xf>
    <xf numFmtId="0" fontId="18" fillId="0" borderId="0" xfId="0" applyFont="1" applyFill="1" applyBorder="1" applyAlignment="1" applyProtection="1">
      <alignment horizontal="center" vertical="center" wrapText="1"/>
    </xf>
    <xf numFmtId="0" fontId="0" fillId="0" borderId="0" xfId="0" applyAlignment="1" applyProtection="1">
      <alignment vertical="center"/>
    </xf>
    <xf numFmtId="0" fontId="0" fillId="0" borderId="0" xfId="0" applyAlignment="1" applyProtection="1">
      <alignment horizontal="left" vertical="center"/>
    </xf>
    <xf numFmtId="0" fontId="17" fillId="2" borderId="22" xfId="0" applyFont="1" applyFill="1" applyBorder="1" applyAlignment="1" applyProtection="1">
      <alignment horizontal="right" vertical="center" wrapText="1"/>
    </xf>
    <xf numFmtId="0" fontId="17" fillId="2" borderId="20" xfId="0" applyFont="1" applyFill="1" applyBorder="1" applyAlignment="1" applyProtection="1">
      <alignment horizontal="right" vertical="center" wrapText="1"/>
    </xf>
    <xf numFmtId="0" fontId="27" fillId="2" borderId="0" xfId="0" applyFont="1" applyFill="1" applyAlignment="1" applyProtection="1">
      <alignment horizontal="left" vertical="top"/>
    </xf>
    <xf numFmtId="0" fontId="28" fillId="2" borderId="0" xfId="0" applyFont="1" applyFill="1" applyAlignment="1" applyProtection="1">
      <alignment horizontal="left" vertical="top" wrapText="1"/>
    </xf>
    <xf numFmtId="0" fontId="28" fillId="2" borderId="0" xfId="0" applyFont="1" applyFill="1" applyAlignment="1" applyProtection="1">
      <alignment horizontal="left" vertical="top"/>
    </xf>
    <xf numFmtId="0" fontId="31" fillId="2" borderId="0" xfId="0" applyFont="1" applyFill="1" applyAlignment="1" applyProtection="1">
      <alignment horizontal="left" vertical="top"/>
    </xf>
    <xf numFmtId="0" fontId="32" fillId="0" borderId="0" xfId="0" applyFont="1" applyAlignment="1" applyProtection="1">
      <alignment horizontal="right" vertical="center"/>
    </xf>
    <xf numFmtId="0" fontId="0" fillId="4" borderId="0" xfId="0" applyFill="1" applyAlignment="1">
      <alignment vertical="center" wrapText="1"/>
    </xf>
    <xf numFmtId="0" fontId="0" fillId="0" borderId="0" xfId="0" applyFill="1" applyAlignment="1">
      <alignment horizontal="center" vertical="center" wrapText="1"/>
    </xf>
    <xf numFmtId="0" fontId="0" fillId="3" borderId="0" xfId="0" applyFill="1" applyAlignment="1">
      <alignment horizontal="center" vertical="center"/>
    </xf>
    <xf numFmtId="0" fontId="0" fillId="4" borderId="38" xfId="0" applyFill="1" applyBorder="1" applyAlignment="1">
      <alignment horizontal="center" vertical="center" wrapText="1"/>
    </xf>
    <xf numFmtId="0" fontId="21" fillId="3" borderId="45" xfId="0" applyFont="1" applyFill="1" applyBorder="1" applyAlignment="1">
      <alignment horizontal="center" vertical="center"/>
    </xf>
    <xf numFmtId="0" fontId="0" fillId="0" borderId="0" xfId="0" applyAlignment="1"/>
    <xf numFmtId="0" fontId="0" fillId="4" borderId="0" xfId="0" applyFont="1" applyFill="1" applyBorder="1" applyAlignment="1" applyProtection="1">
      <alignment vertical="center"/>
    </xf>
    <xf numFmtId="0" fontId="0" fillId="0" borderId="0" xfId="0" applyFill="1"/>
    <xf numFmtId="0" fontId="17" fillId="15" borderId="42" xfId="0" applyFont="1" applyFill="1" applyBorder="1" applyAlignment="1" applyProtection="1">
      <alignment horizontal="right" vertical="center" wrapText="1"/>
    </xf>
    <xf numFmtId="0" fontId="0" fillId="15" borderId="42" xfId="0" applyFill="1" applyBorder="1" applyAlignment="1" applyProtection="1">
      <alignment horizontal="center" vertical="center"/>
    </xf>
    <xf numFmtId="0" fontId="34" fillId="0" borderId="0" xfId="0" applyFont="1" applyAlignment="1" applyProtection="1">
      <alignment horizontal="left" vertical="center"/>
    </xf>
    <xf numFmtId="0" fontId="34" fillId="0" borderId="0" xfId="0" applyFont="1" applyAlignment="1" applyProtection="1">
      <alignment horizontal="right" vertical="center" wrapText="1"/>
    </xf>
    <xf numFmtId="164" fontId="0" fillId="5" borderId="23" xfId="0" applyNumberFormat="1" applyFill="1" applyBorder="1" applyAlignment="1" applyProtection="1">
      <alignment horizontal="center" vertical="center"/>
      <protection locked="0"/>
    </xf>
    <xf numFmtId="0" fontId="21" fillId="3" borderId="47" xfId="0" applyFont="1" applyFill="1" applyBorder="1" applyAlignment="1">
      <alignment horizontal="center" vertical="center"/>
    </xf>
    <xf numFmtId="0" fontId="5" fillId="0" borderId="0" xfId="2" applyFill="1"/>
    <xf numFmtId="0" fontId="21" fillId="3" borderId="0" xfId="0" applyFont="1" applyFill="1" applyBorder="1" applyAlignment="1">
      <alignment horizontal="center" vertical="center"/>
    </xf>
    <xf numFmtId="0" fontId="7" fillId="5" borderId="4"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Alignment="1">
      <alignment vertical="center" wrapText="1"/>
    </xf>
    <xf numFmtId="0" fontId="0" fillId="0" borderId="0" xfId="0" applyFill="1" applyAlignment="1">
      <alignment vertical="center"/>
    </xf>
    <xf numFmtId="0" fontId="36" fillId="2" borderId="0" xfId="0" applyFont="1" applyFill="1" applyBorder="1" applyAlignment="1" applyProtection="1">
      <alignment wrapText="1"/>
    </xf>
    <xf numFmtId="165" fontId="14" fillId="2" borderId="10" xfId="1" applyNumberFormat="1" applyFont="1" applyFill="1" applyBorder="1" applyAlignment="1" applyProtection="1">
      <alignment horizontal="center" vertical="center" wrapText="1"/>
      <protection locked="0"/>
    </xf>
    <xf numFmtId="165" fontId="14" fillId="2" borderId="13" xfId="1" applyNumberFormat="1" applyFont="1" applyFill="1" applyBorder="1" applyAlignment="1" applyProtection="1">
      <alignment horizontal="center" vertical="center" wrapText="1"/>
      <protection locked="0"/>
    </xf>
    <xf numFmtId="165" fontId="0" fillId="0" borderId="10" xfId="1" applyNumberFormat="1" applyFont="1" applyBorder="1" applyAlignment="1" applyProtection="1">
      <alignment horizontal="center" vertical="center" wrapText="1"/>
      <protection locked="0"/>
    </xf>
    <xf numFmtId="165" fontId="0" fillId="0" borderId="13" xfId="1" applyNumberFormat="1" applyFont="1" applyBorder="1" applyAlignment="1" applyProtection="1">
      <alignment horizontal="center" vertical="center" wrapText="1"/>
      <protection locked="0"/>
    </xf>
    <xf numFmtId="165" fontId="14" fillId="0" borderId="10" xfId="1" applyNumberFormat="1" applyFont="1" applyBorder="1" applyAlignment="1" applyProtection="1">
      <alignment horizontal="center" vertical="center" wrapText="1"/>
      <protection locked="0"/>
    </xf>
    <xf numFmtId="165" fontId="14" fillId="0" borderId="13" xfId="1" applyNumberFormat="1" applyFont="1" applyBorder="1" applyAlignment="1" applyProtection="1">
      <alignment horizontal="center" vertical="center" wrapText="1"/>
      <protection locked="0"/>
    </xf>
    <xf numFmtId="165" fontId="0" fillId="0" borderId="50" xfId="1" applyNumberFormat="1" applyFont="1" applyBorder="1" applyAlignment="1" applyProtection="1">
      <alignment horizontal="center" vertical="center" wrapText="1"/>
      <protection locked="0"/>
    </xf>
    <xf numFmtId="165" fontId="0" fillId="0" borderId="51" xfId="1" applyNumberFormat="1" applyFont="1" applyBorder="1" applyAlignment="1" applyProtection="1">
      <alignment horizontal="center" vertical="center" wrapText="1"/>
      <protection locked="0"/>
    </xf>
    <xf numFmtId="165" fontId="14" fillId="0" borderId="50" xfId="1" applyNumberFormat="1" applyFont="1" applyBorder="1" applyAlignment="1" applyProtection="1">
      <alignment horizontal="center" vertical="center" wrapText="1"/>
      <protection locked="0"/>
    </xf>
    <xf numFmtId="165" fontId="14" fillId="0" borderId="51" xfId="1" applyNumberFormat="1" applyFont="1" applyBorder="1" applyAlignment="1" applyProtection="1">
      <alignment horizontal="center" vertical="center" wrapText="1"/>
      <protection locked="0"/>
    </xf>
    <xf numFmtId="165" fontId="14" fillId="2" borderId="50" xfId="1" applyNumberFormat="1" applyFont="1" applyFill="1" applyBorder="1" applyAlignment="1" applyProtection="1">
      <alignment horizontal="center" vertical="center" wrapText="1"/>
      <protection locked="0"/>
    </xf>
    <xf numFmtId="165" fontId="14" fillId="2" borderId="51" xfId="1"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8" fillId="0" borderId="18" xfId="0" applyFont="1" applyFill="1" applyBorder="1" applyAlignment="1">
      <alignment vertical="center" wrapText="1"/>
    </xf>
    <xf numFmtId="0" fontId="0" fillId="0" borderId="33" xfId="0" applyFont="1" applyFill="1" applyBorder="1" applyAlignment="1">
      <alignment horizontal="left" vertical="center" wrapText="1"/>
    </xf>
    <xf numFmtId="0" fontId="8" fillId="0" borderId="22" xfId="0" applyFont="1" applyFill="1" applyBorder="1" applyAlignment="1">
      <alignment vertical="center" wrapText="1"/>
    </xf>
    <xf numFmtId="0" fontId="8" fillId="0" borderId="20" xfId="0" applyFont="1" applyFill="1" applyBorder="1" applyAlignment="1">
      <alignment vertical="center" wrapText="1"/>
    </xf>
    <xf numFmtId="0" fontId="8" fillId="0" borderId="36" xfId="0" applyFont="1" applyFill="1" applyBorder="1" applyAlignment="1">
      <alignment vertical="center" wrapText="1"/>
    </xf>
    <xf numFmtId="3" fontId="0" fillId="6" borderId="18" xfId="0" applyNumberFormat="1" applyFont="1" applyFill="1" applyBorder="1" applyAlignment="1">
      <alignment horizontal="center" vertical="center" wrapText="1"/>
    </xf>
    <xf numFmtId="3" fontId="13" fillId="6" borderId="34" xfId="0" applyNumberFormat="1" applyFont="1" applyFill="1" applyBorder="1" applyAlignment="1">
      <alignment horizontal="center" vertical="center" wrapText="1"/>
    </xf>
    <xf numFmtId="3" fontId="0" fillId="6" borderId="22" xfId="0" applyNumberFormat="1" applyFont="1" applyFill="1" applyBorder="1" applyAlignment="1">
      <alignment horizontal="center" vertical="center" wrapText="1"/>
    </xf>
    <xf numFmtId="3" fontId="0" fillId="6" borderId="4" xfId="0" applyNumberFormat="1" applyFont="1" applyFill="1" applyBorder="1" applyAlignment="1">
      <alignment horizontal="center" vertical="center" wrapText="1"/>
    </xf>
    <xf numFmtId="3" fontId="13" fillId="6" borderId="4" xfId="0" applyNumberFormat="1" applyFont="1" applyFill="1" applyBorder="1" applyAlignment="1">
      <alignment horizontal="center" vertical="center" wrapText="1"/>
    </xf>
    <xf numFmtId="3" fontId="0" fillId="6" borderId="20" xfId="0" applyNumberFormat="1" applyFont="1" applyFill="1" applyBorder="1" applyAlignment="1">
      <alignment horizontal="center" vertical="center" wrapText="1"/>
    </xf>
    <xf numFmtId="3" fontId="0" fillId="6" borderId="31" xfId="0" applyNumberFormat="1" applyFont="1" applyFill="1" applyBorder="1" applyAlignment="1">
      <alignment horizontal="center" vertical="center" wrapText="1"/>
    </xf>
    <xf numFmtId="3" fontId="13" fillId="6" borderId="31" xfId="0" applyNumberFormat="1" applyFont="1" applyFill="1" applyBorder="1" applyAlignment="1">
      <alignment horizontal="center" vertical="center" wrapText="1"/>
    </xf>
    <xf numFmtId="0" fontId="8" fillId="0" borderId="57" xfId="0" applyFont="1" applyFill="1" applyBorder="1" applyAlignment="1">
      <alignment vertical="center" wrapText="1"/>
    </xf>
    <xf numFmtId="3" fontId="13" fillId="6" borderId="6" xfId="0" applyNumberFormat="1" applyFont="1" applyFill="1" applyBorder="1" applyAlignment="1">
      <alignment horizontal="center" vertical="center" wrapText="1"/>
    </xf>
    <xf numFmtId="3" fontId="15" fillId="3" borderId="23" xfId="0" applyNumberFormat="1" applyFont="1" applyFill="1" applyBorder="1" applyAlignment="1">
      <alignment horizontal="center" vertical="center" wrapText="1"/>
    </xf>
    <xf numFmtId="3" fontId="43" fillId="0" borderId="0" xfId="0" applyNumberFormat="1" applyFont="1" applyAlignment="1">
      <alignment horizontal="center" vertical="center"/>
    </xf>
    <xf numFmtId="0" fontId="0" fillId="0" borderId="0" xfId="0" applyFont="1" applyAlignment="1" applyProtection="1">
      <alignment horizontal="left"/>
    </xf>
    <xf numFmtId="0" fontId="0" fillId="0" borderId="0" xfId="0" applyFont="1" applyProtection="1"/>
    <xf numFmtId="165" fontId="39" fillId="0" borderId="0" xfId="0" applyNumberFormat="1" applyFont="1" applyFill="1" applyBorder="1" applyAlignment="1" applyProtection="1">
      <alignment horizontal="left" vertical="center"/>
    </xf>
    <xf numFmtId="0" fontId="23" fillId="0" borderId="0" xfId="0" applyFont="1" applyFill="1" applyBorder="1" applyAlignment="1" applyProtection="1">
      <alignment horizontal="left" vertical="center"/>
    </xf>
    <xf numFmtId="0" fontId="0" fillId="0" borderId="0" xfId="0" applyFont="1" applyFill="1" applyBorder="1" applyProtection="1"/>
    <xf numFmtId="0" fontId="16" fillId="3" borderId="16"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xf>
    <xf numFmtId="0" fontId="0" fillId="8" borderId="11" xfId="0" applyFont="1" applyFill="1" applyBorder="1" applyAlignment="1" applyProtection="1">
      <alignment vertical="center" wrapText="1"/>
    </xf>
    <xf numFmtId="165" fontId="15" fillId="6" borderId="29" xfId="1" applyNumberFormat="1" applyFont="1" applyFill="1" applyBorder="1" applyAlignment="1" applyProtection="1">
      <alignment horizontal="center" vertical="center" wrapText="1"/>
    </xf>
    <xf numFmtId="165" fontId="15" fillId="6" borderId="10" xfId="1" applyNumberFormat="1" applyFont="1" applyFill="1" applyBorder="1" applyAlignment="1" applyProtection="1">
      <alignment horizontal="center" vertical="center" wrapText="1"/>
    </xf>
    <xf numFmtId="165" fontId="15" fillId="6" borderId="11" xfId="1" applyNumberFormat="1" applyFont="1" applyFill="1" applyBorder="1" applyAlignment="1" applyProtection="1">
      <alignment horizontal="center" vertical="center" wrapText="1"/>
    </xf>
    <xf numFmtId="0" fontId="0" fillId="8" borderId="14" xfId="0" applyFont="1" applyFill="1" applyBorder="1" applyAlignment="1" applyProtection="1">
      <alignment vertical="center" wrapText="1"/>
    </xf>
    <xf numFmtId="165" fontId="15" fillId="6" borderId="28" xfId="1" applyNumberFormat="1" applyFont="1" applyFill="1" applyBorder="1" applyAlignment="1" applyProtection="1">
      <alignment horizontal="center" vertical="center" wrapText="1"/>
    </xf>
    <xf numFmtId="165" fontId="15" fillId="6" borderId="13" xfId="1" applyNumberFormat="1" applyFont="1" applyFill="1" applyBorder="1" applyAlignment="1" applyProtection="1">
      <alignment horizontal="center" vertical="center" wrapText="1"/>
    </xf>
    <xf numFmtId="165" fontId="15" fillId="6" borderId="14" xfId="1" applyNumberFormat="1" applyFont="1" applyFill="1" applyBorder="1" applyAlignment="1" applyProtection="1">
      <alignment horizontal="center" vertical="center" wrapText="1"/>
    </xf>
    <xf numFmtId="0" fontId="0" fillId="6" borderId="11" xfId="0" applyFont="1" applyFill="1" applyBorder="1" applyAlignment="1" applyProtection="1">
      <alignment vertical="center" wrapText="1"/>
    </xf>
    <xf numFmtId="165" fontId="16" fillId="6" borderId="50" xfId="1" applyNumberFormat="1" applyFont="1" applyFill="1" applyBorder="1" applyAlignment="1" applyProtection="1">
      <alignment horizontal="center" vertical="center" wrapText="1"/>
    </xf>
    <xf numFmtId="0" fontId="0" fillId="6" borderId="14" xfId="0" applyFont="1" applyFill="1" applyBorder="1" applyAlignment="1" applyProtection="1">
      <alignment vertical="center" wrapText="1"/>
    </xf>
    <xf numFmtId="165" fontId="16" fillId="6" borderId="51" xfId="1" applyNumberFormat="1" applyFont="1" applyFill="1" applyBorder="1" applyAlignment="1" applyProtection="1">
      <alignment horizontal="center" vertical="center" wrapText="1"/>
    </xf>
    <xf numFmtId="165" fontId="15" fillId="5" borderId="29" xfId="1" applyNumberFormat="1" applyFont="1" applyFill="1" applyBorder="1" applyAlignment="1" applyProtection="1">
      <alignment horizontal="center" vertical="center" wrapText="1"/>
    </xf>
    <xf numFmtId="165" fontId="15" fillId="5" borderId="10" xfId="1" applyNumberFormat="1" applyFont="1" applyFill="1" applyBorder="1" applyAlignment="1" applyProtection="1">
      <alignment horizontal="center" vertical="center" wrapText="1"/>
    </xf>
    <xf numFmtId="165" fontId="15" fillId="5" borderId="11" xfId="1" applyNumberFormat="1" applyFont="1" applyFill="1" applyBorder="1" applyAlignment="1" applyProtection="1">
      <alignment horizontal="center" vertical="center" wrapText="1"/>
    </xf>
    <xf numFmtId="165" fontId="15" fillId="5" borderId="28" xfId="1" applyNumberFormat="1" applyFont="1" applyFill="1" applyBorder="1" applyAlignment="1" applyProtection="1">
      <alignment horizontal="center" vertical="center" wrapText="1"/>
    </xf>
    <xf numFmtId="165" fontId="15" fillId="5" borderId="13" xfId="1" applyNumberFormat="1" applyFont="1" applyFill="1" applyBorder="1" applyAlignment="1" applyProtection="1">
      <alignment horizontal="center" vertical="center" wrapText="1"/>
    </xf>
    <xf numFmtId="165" fontId="15" fillId="5" borderId="14" xfId="1" applyNumberFormat="1" applyFont="1" applyFill="1" applyBorder="1" applyAlignment="1" applyProtection="1">
      <alignment horizontal="center" vertical="center" wrapText="1"/>
    </xf>
    <xf numFmtId="165" fontId="11" fillId="6" borderId="50" xfId="1" applyNumberFormat="1" applyFont="1" applyFill="1" applyBorder="1" applyAlignment="1" applyProtection="1">
      <alignment horizontal="center" vertical="center" wrapText="1"/>
    </xf>
    <xf numFmtId="165" fontId="11" fillId="6" borderId="51" xfId="1" applyNumberFormat="1" applyFont="1" applyFill="1" applyBorder="1" applyAlignment="1" applyProtection="1">
      <alignment horizontal="center" vertical="center" wrapText="1"/>
    </xf>
    <xf numFmtId="165" fontId="0" fillId="0" borderId="50" xfId="1" applyNumberFormat="1" applyFont="1" applyBorder="1" applyAlignment="1" applyProtection="1">
      <alignment horizontal="center" vertical="center"/>
      <protection locked="0"/>
    </xf>
    <xf numFmtId="165" fontId="0" fillId="0" borderId="10" xfId="1" applyNumberFormat="1" applyFont="1" applyBorder="1" applyAlignment="1" applyProtection="1">
      <alignment horizontal="center" vertical="center"/>
      <protection locked="0"/>
    </xf>
    <xf numFmtId="165" fontId="0" fillId="0" borderId="51" xfId="1" applyNumberFormat="1" applyFont="1" applyBorder="1" applyAlignment="1" applyProtection="1">
      <alignment horizontal="center" vertical="center"/>
      <protection locked="0"/>
    </xf>
    <xf numFmtId="0" fontId="45" fillId="0" borderId="0" xfId="0" applyFont="1" applyAlignment="1" applyProtection="1">
      <alignment horizontal="left" vertical="center"/>
    </xf>
    <xf numFmtId="0" fontId="46" fillId="0" borderId="0" xfId="0" applyFont="1" applyAlignment="1" applyProtection="1">
      <alignment horizontal="left" vertical="center"/>
    </xf>
    <xf numFmtId="165" fontId="15" fillId="17" borderId="29" xfId="1" applyNumberFormat="1" applyFont="1" applyFill="1" applyBorder="1" applyAlignment="1" applyProtection="1">
      <alignment horizontal="center" vertical="center" wrapText="1"/>
    </xf>
    <xf numFmtId="165" fontId="15" fillId="17" borderId="10" xfId="1" applyNumberFormat="1" applyFont="1" applyFill="1" applyBorder="1" applyAlignment="1" applyProtection="1">
      <alignment horizontal="center" vertical="center" wrapText="1"/>
    </xf>
    <xf numFmtId="165" fontId="15" fillId="17" borderId="11" xfId="1" applyNumberFormat="1" applyFont="1" applyFill="1" applyBorder="1" applyAlignment="1" applyProtection="1">
      <alignment horizontal="center" vertical="center" wrapText="1"/>
    </xf>
    <xf numFmtId="165" fontId="15" fillId="17" borderId="28" xfId="1" applyNumberFormat="1" applyFont="1" applyFill="1" applyBorder="1" applyAlignment="1" applyProtection="1">
      <alignment horizontal="center" vertical="center" wrapText="1"/>
    </xf>
    <xf numFmtId="165" fontId="15" fillId="17" borderId="13" xfId="1" applyNumberFormat="1" applyFont="1" applyFill="1" applyBorder="1" applyAlignment="1" applyProtection="1">
      <alignment horizontal="center" vertical="center" wrapText="1"/>
    </xf>
    <xf numFmtId="165" fontId="15" fillId="17" borderId="14" xfId="1" applyNumberFormat="1" applyFont="1" applyFill="1" applyBorder="1" applyAlignment="1" applyProtection="1">
      <alignment horizontal="center" vertical="center" wrapText="1"/>
    </xf>
    <xf numFmtId="0" fontId="51" fillId="0" borderId="0" xfId="0" applyFont="1" applyAlignment="1">
      <alignment horizontal="justify" vertical="center"/>
    </xf>
    <xf numFmtId="0" fontId="21" fillId="3" borderId="45" xfId="0" applyFont="1" applyFill="1" applyBorder="1" applyAlignment="1">
      <alignment horizontal="center" vertical="center" wrapText="1"/>
    </xf>
    <xf numFmtId="0" fontId="11" fillId="3" borderId="25" xfId="0" applyFont="1" applyFill="1" applyBorder="1" applyAlignment="1" applyProtection="1">
      <alignment horizontal="center" vertical="center" wrapText="1"/>
    </xf>
    <xf numFmtId="0" fontId="0" fillId="3" borderId="25" xfId="0" applyFont="1" applyFill="1" applyBorder="1" applyAlignment="1" applyProtection="1">
      <alignment horizontal="center" vertical="center" wrapText="1"/>
    </xf>
    <xf numFmtId="0" fontId="21" fillId="3" borderId="25" xfId="0" applyFont="1" applyFill="1" applyBorder="1" applyAlignment="1" applyProtection="1">
      <alignment horizontal="center" vertical="center" wrapText="1"/>
    </xf>
    <xf numFmtId="0" fontId="5" fillId="0" borderId="0" xfId="2" applyAlignment="1">
      <alignment vertical="center"/>
    </xf>
    <xf numFmtId="0" fontId="5" fillId="0" borderId="0" xfId="2" applyFill="1" applyAlignment="1">
      <alignment vertical="center"/>
    </xf>
    <xf numFmtId="0" fontId="21" fillId="0" borderId="0" xfId="0" applyFont="1" applyFill="1" applyBorder="1" applyAlignment="1">
      <alignment horizontal="center" vertical="center"/>
    </xf>
    <xf numFmtId="0" fontId="17" fillId="0" borderId="18" xfId="0" applyFont="1" applyBorder="1" applyAlignment="1">
      <alignment horizontal="right" vertical="center" wrapText="1"/>
    </xf>
    <xf numFmtId="0" fontId="45" fillId="0" borderId="0" xfId="0" applyFont="1" applyAlignment="1">
      <alignment horizontal="left" vertical="center"/>
    </xf>
    <xf numFmtId="0" fontId="21" fillId="3" borderId="0" xfId="0" applyFont="1" applyFill="1" applyAlignment="1">
      <alignment horizontal="center" vertical="center"/>
    </xf>
    <xf numFmtId="0" fontId="17" fillId="2" borderId="18" xfId="0" applyFont="1" applyFill="1" applyBorder="1" applyAlignment="1" applyProtection="1">
      <alignment horizontal="right" vertical="center" wrapText="1"/>
    </xf>
    <xf numFmtId="0" fontId="17" fillId="2" borderId="22" xfId="0" applyFont="1" applyFill="1" applyBorder="1" applyAlignment="1">
      <alignment horizontal="right" vertical="center" wrapText="1"/>
    </xf>
    <xf numFmtId="3" fontId="0" fillId="0" borderId="0" xfId="0" applyNumberFormat="1" applyFont="1" applyFill="1" applyBorder="1" applyAlignment="1">
      <alignment horizontal="left" vertical="center" wrapText="1"/>
    </xf>
    <xf numFmtId="165" fontId="39" fillId="0" borderId="60" xfId="0" applyNumberFormat="1" applyFont="1" applyBorder="1" applyAlignment="1" applyProtection="1">
      <alignment horizontal="left" vertical="center"/>
    </xf>
    <xf numFmtId="0" fontId="23" fillId="0" borderId="60" xfId="0" applyFont="1" applyFill="1" applyBorder="1" applyAlignment="1" applyProtection="1">
      <alignment horizontal="left" vertical="center"/>
    </xf>
    <xf numFmtId="165" fontId="39" fillId="8" borderId="60" xfId="0" applyNumberFormat="1" applyFont="1" applyFill="1" applyBorder="1" applyAlignment="1" applyProtection="1">
      <alignment horizontal="left" vertical="center"/>
    </xf>
    <xf numFmtId="0" fontId="23" fillId="8" borderId="60" xfId="0" applyFont="1" applyFill="1" applyBorder="1" applyAlignment="1" applyProtection="1">
      <alignment horizontal="left" vertical="center"/>
    </xf>
    <xf numFmtId="164" fontId="0" fillId="0" borderId="21" xfId="0" applyNumberFormat="1" applyBorder="1" applyAlignment="1" applyProtection="1">
      <alignment horizontal="center" vertical="center"/>
      <protection locked="0"/>
    </xf>
    <xf numFmtId="0" fontId="0" fillId="0" borderId="0" xfId="0" applyAlignment="1">
      <alignment horizontal="left" vertical="center" wrapText="1"/>
    </xf>
    <xf numFmtId="0" fontId="0" fillId="0" borderId="38" xfId="0" applyFill="1" applyBorder="1" applyAlignment="1">
      <alignment horizontal="center" vertical="center" wrapText="1"/>
    </xf>
    <xf numFmtId="0" fontId="11" fillId="0" borderId="0" xfId="0" applyFont="1" applyAlignment="1">
      <alignment vertical="center"/>
    </xf>
    <xf numFmtId="0" fontId="0" fillId="0" borderId="0" xfId="0" applyBorder="1" applyAlignment="1">
      <alignment horizontal="left" vertical="center"/>
    </xf>
    <xf numFmtId="0" fontId="0" fillId="14" borderId="49" xfId="0" applyFont="1" applyFill="1" applyBorder="1" applyAlignment="1">
      <alignment horizontal="left" vertical="center" wrapText="1"/>
    </xf>
    <xf numFmtId="0" fontId="29" fillId="12" borderId="0" xfId="0" applyFont="1" applyFill="1" applyBorder="1" applyAlignment="1">
      <alignment horizontal="center" vertical="center"/>
    </xf>
    <xf numFmtId="0" fontId="0" fillId="3" borderId="0" xfId="0" applyFill="1" applyBorder="1" applyAlignment="1">
      <alignment horizontal="center" vertical="center"/>
    </xf>
    <xf numFmtId="0" fontId="0" fillId="0" borderId="0" xfId="0" applyFill="1" applyBorder="1" applyAlignment="1">
      <alignment horizontal="center" vertical="center"/>
    </xf>
    <xf numFmtId="0" fontId="14" fillId="0" borderId="0" xfId="0" applyFont="1" applyFill="1"/>
    <xf numFmtId="0" fontId="52" fillId="0" borderId="35" xfId="0" applyFont="1" applyFill="1" applyBorder="1" applyAlignment="1" applyProtection="1">
      <alignment horizontal="left" vertical="center" wrapText="1"/>
    </xf>
    <xf numFmtId="0" fontId="0" fillId="3" borderId="0" xfId="0" applyFill="1" applyAlignment="1">
      <alignment horizontal="center" vertical="center" wrapText="1"/>
    </xf>
    <xf numFmtId="0" fontId="0" fillId="0" borderId="0" xfId="0" applyAlignment="1">
      <alignment horizontal="center" vertical="center" wrapText="1"/>
    </xf>
    <xf numFmtId="49" fontId="0" fillId="0" borderId="0" xfId="0" applyNumberFormat="1" applyAlignment="1">
      <alignment horizontal="center" vertical="center"/>
    </xf>
    <xf numFmtId="0" fontId="0" fillId="0" borderId="0" xfId="0" applyAlignment="1">
      <alignment horizontal="left" vertical="center"/>
    </xf>
    <xf numFmtId="0" fontId="52" fillId="0" borderId="35" xfId="0" applyFont="1" applyFill="1" applyBorder="1" applyAlignment="1" applyProtection="1">
      <alignment horizontal="left" vertical="center"/>
    </xf>
    <xf numFmtId="0" fontId="11" fillId="7" borderId="39" xfId="0" applyFont="1" applyFill="1" applyBorder="1" applyAlignment="1">
      <alignment horizontal="center" vertical="center" wrapText="1"/>
    </xf>
    <xf numFmtId="14" fontId="0" fillId="0" borderId="0" xfId="0" applyNumberFormat="1" applyAlignment="1">
      <alignment horizontal="center" vertical="center"/>
    </xf>
    <xf numFmtId="0" fontId="14" fillId="0" borderId="0" xfId="0" applyFont="1" applyFill="1" applyAlignment="1">
      <alignment vertical="center"/>
    </xf>
    <xf numFmtId="0" fontId="11" fillId="3" borderId="43" xfId="0" applyFont="1" applyFill="1" applyBorder="1" applyAlignment="1">
      <alignment vertical="center"/>
    </xf>
    <xf numFmtId="0" fontId="0" fillId="3" borderId="44" xfId="0" applyFont="1" applyFill="1" applyBorder="1" applyAlignment="1">
      <alignment vertical="center" wrapText="1"/>
    </xf>
    <xf numFmtId="0" fontId="0" fillId="4" borderId="0" xfId="0" applyFill="1" applyAlignment="1">
      <alignment horizontal="center" vertical="center" wrapText="1"/>
    </xf>
    <xf numFmtId="0" fontId="0" fillId="0" borderId="0" xfId="0" applyFont="1" applyFill="1" applyBorder="1" applyAlignment="1" applyProtection="1">
      <alignment horizontal="center" vertical="center"/>
      <protection locked="0"/>
    </xf>
    <xf numFmtId="165" fontId="0" fillId="0" borderId="29" xfId="1" applyNumberFormat="1" applyFont="1" applyBorder="1" applyAlignment="1" applyProtection="1">
      <alignment horizontal="center" vertical="center"/>
      <protection locked="0"/>
    </xf>
    <xf numFmtId="165" fontId="0" fillId="0" borderId="28" xfId="1" applyNumberFormat="1" applyFont="1" applyBorder="1" applyAlignment="1" applyProtection="1">
      <alignment horizontal="center" vertical="center"/>
      <protection locked="0"/>
    </xf>
    <xf numFmtId="165" fontId="0" fillId="0" borderId="11" xfId="1" applyNumberFormat="1" applyFont="1" applyBorder="1" applyAlignment="1" applyProtection="1">
      <alignment horizontal="center" vertical="center"/>
      <protection locked="0"/>
    </xf>
    <xf numFmtId="165" fontId="0" fillId="0" borderId="13" xfId="1" applyNumberFormat="1" applyFont="1" applyBorder="1" applyAlignment="1" applyProtection="1">
      <alignment horizontal="center" vertical="center"/>
      <protection locked="0"/>
    </xf>
    <xf numFmtId="165" fontId="0" fillId="0" borderId="14" xfId="1" applyNumberFormat="1" applyFont="1" applyBorder="1" applyAlignment="1" applyProtection="1">
      <alignment horizontal="center" vertical="center"/>
      <protection locked="0"/>
    </xf>
    <xf numFmtId="0" fontId="30" fillId="0" borderId="0" xfId="0" applyFont="1" applyAlignment="1">
      <alignment horizontal="center" vertical="center"/>
    </xf>
    <xf numFmtId="3" fontId="16" fillId="3" borderId="62" xfId="0" applyNumberFormat="1" applyFont="1" applyFill="1" applyBorder="1" applyAlignment="1">
      <alignment horizontal="center" vertical="center" wrapText="1"/>
    </xf>
    <xf numFmtId="3" fontId="0" fillId="6" borderId="34" xfId="0" applyNumberFormat="1" applyFont="1" applyFill="1" applyBorder="1" applyAlignment="1">
      <alignment horizontal="center" vertical="center" wrapText="1"/>
    </xf>
    <xf numFmtId="3" fontId="0" fillId="6" borderId="19" xfId="0" applyNumberFormat="1" applyFont="1" applyFill="1" applyBorder="1" applyAlignment="1">
      <alignment horizontal="center" vertical="center" wrapText="1"/>
    </xf>
    <xf numFmtId="3" fontId="0" fillId="6" borderId="23" xfId="0" applyNumberFormat="1" applyFont="1" applyFill="1" applyBorder="1" applyAlignment="1">
      <alignment horizontal="center" vertical="center" wrapText="1"/>
    </xf>
    <xf numFmtId="3" fontId="0" fillId="6" borderId="21" xfId="0" applyNumberFormat="1" applyFont="1" applyFill="1" applyBorder="1" applyAlignment="1">
      <alignment horizontal="center" vertical="center" wrapText="1"/>
    </xf>
    <xf numFmtId="3" fontId="14" fillId="6" borderId="4" xfId="0" applyNumberFormat="1" applyFont="1" applyFill="1" applyBorder="1" applyAlignment="1">
      <alignment horizontal="center" vertical="center" wrapText="1"/>
    </xf>
    <xf numFmtId="3" fontId="14" fillId="6" borderId="31" xfId="0" applyNumberFormat="1" applyFont="1" applyFill="1" applyBorder="1" applyAlignment="1">
      <alignment horizontal="center" vertical="center" wrapText="1"/>
    </xf>
    <xf numFmtId="3" fontId="16" fillId="3" borderId="54" xfId="0" applyNumberFormat="1" applyFont="1" applyFill="1" applyBorder="1" applyAlignment="1">
      <alignment horizontal="center" vertical="center" wrapText="1"/>
    </xf>
    <xf numFmtId="3" fontId="16" fillId="3" borderId="63" xfId="0" applyNumberFormat="1" applyFont="1" applyFill="1" applyBorder="1" applyAlignment="1">
      <alignment horizontal="center" vertical="center" wrapText="1"/>
    </xf>
    <xf numFmtId="3" fontId="14" fillId="6" borderId="34" xfId="0" applyNumberFormat="1" applyFont="1" applyFill="1" applyBorder="1" applyAlignment="1">
      <alignment horizontal="center" vertical="center" wrapText="1"/>
    </xf>
    <xf numFmtId="3" fontId="14" fillId="6" borderId="19" xfId="0" applyNumberFormat="1" applyFont="1" applyFill="1" applyBorder="1" applyAlignment="1">
      <alignment horizontal="center" vertical="center" wrapText="1"/>
    </xf>
    <xf numFmtId="3" fontId="14" fillId="6" borderId="23" xfId="0" applyNumberFormat="1" applyFont="1" applyFill="1" applyBorder="1" applyAlignment="1">
      <alignment horizontal="center" vertical="center" wrapText="1"/>
    </xf>
    <xf numFmtId="3" fontId="14" fillId="6" borderId="21" xfId="0" applyNumberFormat="1" applyFont="1" applyFill="1" applyBorder="1" applyAlignment="1">
      <alignment horizontal="center" vertical="center" wrapText="1"/>
    </xf>
    <xf numFmtId="0" fontId="53" fillId="4" borderId="32" xfId="0" applyFont="1" applyFill="1" applyBorder="1" applyAlignment="1">
      <alignment horizontal="left" vertical="center"/>
    </xf>
    <xf numFmtId="0" fontId="53" fillId="4" borderId="55" xfId="0" applyFont="1" applyFill="1" applyBorder="1" applyAlignment="1">
      <alignment horizontal="left" vertical="center"/>
    </xf>
    <xf numFmtId="3" fontId="53" fillId="4" borderId="59" xfId="0" applyNumberFormat="1" applyFont="1" applyFill="1" applyBorder="1" applyAlignment="1">
      <alignment horizontal="left" vertical="center"/>
    </xf>
    <xf numFmtId="0" fontId="53" fillId="4" borderId="56" xfId="0" applyFont="1" applyFill="1" applyBorder="1" applyAlignment="1">
      <alignment horizontal="left" vertical="center"/>
    </xf>
    <xf numFmtId="0" fontId="53" fillId="4" borderId="58" xfId="0" applyFont="1" applyFill="1" applyBorder="1" applyAlignment="1">
      <alignment horizontal="left" vertical="center"/>
    </xf>
    <xf numFmtId="0" fontId="8" fillId="0" borderId="34" xfId="0" applyFont="1" applyFill="1" applyBorder="1" applyAlignment="1">
      <alignment vertical="center"/>
    </xf>
    <xf numFmtId="0" fontId="8" fillId="0" borderId="4" xfId="0" applyFont="1" applyFill="1" applyBorder="1" applyAlignment="1">
      <alignment vertical="center"/>
    </xf>
    <xf numFmtId="0" fontId="8" fillId="0" borderId="31" xfId="0" applyFont="1" applyFill="1" applyBorder="1" applyAlignment="1">
      <alignment vertical="center"/>
    </xf>
    <xf numFmtId="0" fontId="6" fillId="0" borderId="6" xfId="0" applyFont="1" applyFill="1" applyBorder="1" applyAlignment="1">
      <alignment vertical="center"/>
    </xf>
    <xf numFmtId="0" fontId="6" fillId="0" borderId="4" xfId="0" applyFont="1" applyFill="1" applyBorder="1" applyAlignment="1">
      <alignment vertical="center"/>
    </xf>
    <xf numFmtId="0" fontId="6" fillId="0" borderId="31" xfId="0" applyFont="1" applyFill="1" applyBorder="1" applyAlignment="1">
      <alignment vertical="center"/>
    </xf>
    <xf numFmtId="0" fontId="0" fillId="0" borderId="0" xfId="0" applyFont="1" applyFill="1" applyBorder="1" applyAlignment="1">
      <alignment horizontal="left" vertical="center"/>
    </xf>
    <xf numFmtId="0" fontId="4" fillId="0" borderId="0" xfId="7"/>
    <xf numFmtId="0" fontId="19" fillId="3" borderId="64" xfId="0" applyFont="1" applyFill="1" applyBorder="1" applyAlignment="1">
      <alignment horizontal="center" vertical="center" wrapText="1"/>
    </xf>
    <xf numFmtId="0" fontId="0" fillId="3" borderId="64" xfId="0" applyFill="1" applyBorder="1" applyAlignment="1">
      <alignment horizontal="center" vertical="center"/>
    </xf>
    <xf numFmtId="0" fontId="48" fillId="3" borderId="65" xfId="0" applyFont="1" applyFill="1" applyBorder="1" applyAlignment="1">
      <alignment horizontal="center" vertical="center" wrapText="1"/>
    </xf>
    <xf numFmtId="0" fontId="10" fillId="0" borderId="66" xfId="0" applyFont="1" applyBorder="1" applyAlignment="1">
      <alignment horizontal="center" vertical="center" wrapText="1"/>
    </xf>
    <xf numFmtId="0" fontId="54" fillId="9" borderId="68" xfId="0" applyFont="1" applyFill="1" applyBorder="1" applyAlignment="1">
      <alignment horizontal="center" vertical="center" wrapText="1"/>
    </xf>
    <xf numFmtId="0" fontId="13" fillId="11" borderId="0" xfId="7" applyFont="1" applyFill="1" applyAlignment="1">
      <alignment vertical="center" wrapText="1"/>
    </xf>
    <xf numFmtId="0" fontId="54" fillId="18" borderId="25" xfId="0" applyFont="1" applyFill="1" applyBorder="1" applyAlignment="1">
      <alignment horizontal="center" vertical="center" wrapText="1"/>
    </xf>
    <xf numFmtId="0" fontId="54" fillId="18" borderId="68" xfId="0" applyFont="1" applyFill="1" applyBorder="1" applyAlignment="1">
      <alignment horizontal="center" vertical="center" wrapText="1"/>
    </xf>
    <xf numFmtId="0" fontId="13" fillId="10" borderId="0" xfId="7" applyFont="1" applyFill="1" applyAlignment="1">
      <alignment vertical="center" wrapText="1"/>
    </xf>
    <xf numFmtId="0" fontId="54" fillId="10" borderId="25" xfId="0" applyFont="1" applyFill="1" applyBorder="1" applyAlignment="1">
      <alignment horizontal="center" vertical="center" wrapText="1"/>
    </xf>
    <xf numFmtId="0" fontId="54" fillId="10" borderId="68" xfId="0" applyFont="1" applyFill="1" applyBorder="1" applyAlignment="1">
      <alignment horizontal="center" vertical="center" wrapText="1"/>
    </xf>
    <xf numFmtId="0" fontId="13" fillId="9" borderId="0" xfId="7" applyFont="1" applyFill="1" applyAlignment="1">
      <alignment vertical="center" wrapText="1"/>
    </xf>
    <xf numFmtId="0" fontId="54" fillId="9" borderId="25" xfId="0" applyFont="1" applyFill="1" applyBorder="1" applyAlignment="1">
      <alignment horizontal="center" vertical="center" wrapText="1"/>
    </xf>
    <xf numFmtId="0" fontId="54" fillId="4" borderId="68" xfId="0" applyFont="1" applyFill="1" applyBorder="1" applyAlignment="1">
      <alignment horizontal="center" vertical="center" wrapText="1"/>
    </xf>
    <xf numFmtId="0" fontId="13" fillId="4" borderId="0" xfId="7" applyFont="1" applyFill="1" applyAlignment="1">
      <alignment vertical="center" wrapText="1"/>
    </xf>
    <xf numFmtId="0" fontId="54" fillId="4" borderId="61" xfId="0" applyFont="1" applyFill="1" applyBorder="1" applyAlignment="1">
      <alignment horizontal="center" vertical="center" wrapText="1"/>
    </xf>
    <xf numFmtId="0" fontId="10" fillId="0" borderId="70" xfId="0" applyFont="1" applyBorder="1" applyAlignment="1">
      <alignment horizontal="center" vertical="center" wrapText="1"/>
    </xf>
    <xf numFmtId="0" fontId="10" fillId="0" borderId="67" xfId="0" applyFont="1" applyBorder="1" applyAlignment="1">
      <alignment horizontal="center" vertical="center" wrapText="1"/>
    </xf>
    <xf numFmtId="0" fontId="10" fillId="0" borderId="69" xfId="0" applyFont="1" applyBorder="1" applyAlignment="1">
      <alignment horizontal="center" vertical="center" wrapText="1"/>
    </xf>
    <xf numFmtId="0" fontId="10" fillId="0" borderId="71" xfId="0" applyFont="1" applyBorder="1" applyAlignment="1">
      <alignment horizontal="center" vertical="center" wrapText="1"/>
    </xf>
    <xf numFmtId="49" fontId="21" fillId="19" borderId="25" xfId="0" applyNumberFormat="1" applyFont="1" applyFill="1" applyBorder="1" applyAlignment="1">
      <alignment horizontal="center" vertical="center" wrapText="1"/>
    </xf>
    <xf numFmtId="49" fontId="0" fillId="4" borderId="25" xfId="0" applyNumberFormat="1" applyFill="1" applyBorder="1" applyAlignment="1">
      <alignment horizontal="center" vertical="center" wrapText="1"/>
    </xf>
    <xf numFmtId="0" fontId="0" fillId="4" borderId="25" xfId="0" applyFill="1" applyBorder="1" applyAlignment="1">
      <alignment horizontal="center" vertical="center" wrapText="1"/>
    </xf>
    <xf numFmtId="0" fontId="3" fillId="0" borderId="0" xfId="2" applyFont="1" applyFill="1" applyAlignment="1">
      <alignment vertical="center"/>
    </xf>
    <xf numFmtId="0" fontId="3" fillId="0" borderId="0" xfId="2" applyFont="1" applyAlignment="1">
      <alignment vertical="center"/>
    </xf>
    <xf numFmtId="0" fontId="16" fillId="3" borderId="0"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8" borderId="8" xfId="0" applyFont="1" applyFill="1" applyBorder="1" applyAlignment="1" applyProtection="1">
      <alignment horizontal="center" vertical="center" wrapText="1"/>
    </xf>
    <xf numFmtId="0" fontId="7" fillId="0" borderId="4" xfId="0" applyFont="1" applyBorder="1" applyAlignment="1">
      <alignment horizontal="center" vertical="center" wrapText="1"/>
    </xf>
    <xf numFmtId="0" fontId="29" fillId="12" borderId="0" xfId="0" applyFont="1" applyFill="1" applyAlignment="1">
      <alignment horizontal="center" vertical="center"/>
    </xf>
    <xf numFmtId="0" fontId="0" fillId="0" borderId="0" xfId="0" applyFont="1" applyBorder="1" applyAlignment="1" applyProtection="1">
      <alignment horizontal="center" vertical="center" wrapText="1"/>
      <protection locked="0"/>
    </xf>
    <xf numFmtId="49" fontId="25" fillId="0" borderId="0" xfId="3" applyNumberFormat="1" applyFont="1" applyBorder="1" applyAlignment="1" applyProtection="1">
      <alignment horizontal="center" vertical="center" wrapText="1"/>
      <protection locked="0"/>
    </xf>
    <xf numFmtId="0" fontId="23" fillId="2" borderId="0" xfId="0" applyFont="1" applyFill="1" applyBorder="1" applyAlignment="1" applyProtection="1">
      <alignment horizontal="center" vertical="center" wrapText="1"/>
      <protection locked="0"/>
    </xf>
    <xf numFmtId="0" fontId="0" fillId="0" borderId="0"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6" fillId="0" borderId="0" xfId="0" applyFont="1" applyBorder="1" applyAlignment="1" applyProtection="1">
      <alignment horizontal="center" vertical="center" wrapText="1"/>
      <protection locked="0"/>
    </xf>
    <xf numFmtId="0" fontId="55" fillId="2" borderId="0" xfId="0" applyFont="1" applyFill="1" applyBorder="1" applyAlignment="1" applyProtection="1">
      <alignment horizontal="center" vertical="center" wrapText="1"/>
      <protection locked="0"/>
    </xf>
    <xf numFmtId="0" fontId="6" fillId="0" borderId="0"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2" fillId="0" borderId="0" xfId="2" applyFont="1" applyFill="1" applyAlignment="1">
      <alignment vertical="center"/>
    </xf>
    <xf numFmtId="0" fontId="1" fillId="0" borderId="0" xfId="2" applyFont="1" applyFill="1" applyAlignment="1">
      <alignment vertical="center"/>
    </xf>
    <xf numFmtId="0" fontId="0" fillId="0" borderId="0" xfId="0" applyAlignment="1" applyProtection="1">
      <alignment horizontal="center"/>
    </xf>
    <xf numFmtId="0" fontId="1" fillId="0" borderId="0" xfId="2" applyFont="1" applyAlignment="1">
      <alignment vertical="center"/>
    </xf>
    <xf numFmtId="0" fontId="58" fillId="0" borderId="0" xfId="0" applyFont="1" applyAlignment="1">
      <alignment horizontal="center"/>
    </xf>
    <xf numFmtId="0" fontId="22" fillId="0" borderId="0" xfId="0" applyFont="1" applyAlignment="1" applyProtection="1">
      <alignment horizontal="left"/>
    </xf>
    <xf numFmtId="0" fontId="22" fillId="0" borderId="0" xfId="0" applyFont="1" applyProtection="1"/>
    <xf numFmtId="0" fontId="59" fillId="0" borderId="0" xfId="0" applyFont="1" applyAlignment="1">
      <alignment vertical="center"/>
    </xf>
    <xf numFmtId="0" fontId="11" fillId="0" borderId="0" xfId="0" applyFont="1" applyFill="1" applyBorder="1" applyAlignment="1" applyProtection="1">
      <alignment vertical="center" wrapText="1"/>
    </xf>
    <xf numFmtId="0" fontId="0" fillId="0" borderId="0" xfId="0" applyFill="1" applyProtection="1"/>
    <xf numFmtId="0" fontId="11" fillId="0" borderId="7" xfId="0" applyFont="1" applyFill="1" applyBorder="1" applyAlignment="1" applyProtection="1">
      <alignment vertical="center" wrapText="1"/>
    </xf>
    <xf numFmtId="0" fontId="0" fillId="0" borderId="7" xfId="0" applyFont="1" applyBorder="1" applyAlignment="1" applyProtection="1">
      <alignment horizontal="left"/>
    </xf>
    <xf numFmtId="0" fontId="11" fillId="0" borderId="0" xfId="0" applyFont="1" applyFill="1" applyBorder="1" applyAlignment="1" applyProtection="1">
      <alignment vertical="center"/>
    </xf>
    <xf numFmtId="0" fontId="11" fillId="0" borderId="7" xfId="0" applyFont="1" applyFill="1" applyBorder="1" applyAlignment="1" applyProtection="1">
      <alignment vertical="center"/>
    </xf>
    <xf numFmtId="0" fontId="0" fillId="0" borderId="7" xfId="0" applyBorder="1" applyProtection="1"/>
    <xf numFmtId="0" fontId="0" fillId="0" borderId="0" xfId="0" applyAlignment="1" applyProtection="1"/>
    <xf numFmtId="0" fontId="0" fillId="0" borderId="0" xfId="0" applyBorder="1" applyProtection="1"/>
    <xf numFmtId="0" fontId="60" fillId="0" borderId="0" xfId="0" applyFont="1" applyFill="1" applyBorder="1" applyAlignment="1" applyProtection="1">
      <alignment vertical="center"/>
    </xf>
    <xf numFmtId="0" fontId="63" fillId="0" borderId="0" xfId="0" applyFont="1" applyAlignment="1">
      <alignment horizontal="justify" vertical="center"/>
    </xf>
    <xf numFmtId="0" fontId="62" fillId="2" borderId="0" xfId="0" applyFont="1" applyFill="1" applyAlignment="1">
      <alignment horizontal="center" vertical="center"/>
    </xf>
    <xf numFmtId="0" fontId="11" fillId="0" borderId="7" xfId="0" applyFont="1" applyFill="1" applyBorder="1" applyAlignment="1" applyProtection="1"/>
    <xf numFmtId="49" fontId="0" fillId="0" borderId="0" xfId="0" applyNumberFormat="1" applyFont="1" applyAlignment="1">
      <alignment horizontal="justify" vertical="top" wrapText="1"/>
    </xf>
    <xf numFmtId="0" fontId="11" fillId="0" borderId="0" xfId="0" applyFont="1" applyAlignment="1">
      <alignment horizontal="left"/>
    </xf>
    <xf numFmtId="0" fontId="11" fillId="0" borderId="0" xfId="0" applyFont="1" applyAlignment="1">
      <alignment horizontal="left" vertical="center"/>
    </xf>
    <xf numFmtId="0" fontId="11" fillId="6" borderId="8" xfId="0" applyFont="1" applyFill="1" applyBorder="1" applyAlignment="1" applyProtection="1">
      <alignment horizontal="center" vertical="center" wrapText="1"/>
    </xf>
    <xf numFmtId="0" fontId="11" fillId="8" borderId="8" xfId="0" applyFont="1" applyFill="1" applyBorder="1" applyAlignment="1" applyProtection="1">
      <alignment horizontal="center" vertical="center" wrapText="1"/>
    </xf>
    <xf numFmtId="0" fontId="11" fillId="0" borderId="0" xfId="0" applyFont="1" applyFill="1" applyBorder="1" applyAlignment="1" applyProtection="1">
      <alignment vertical="center" wrapText="1"/>
    </xf>
    <xf numFmtId="0" fontId="16" fillId="3" borderId="0" xfId="0" applyFont="1" applyFill="1" applyBorder="1" applyAlignment="1" applyProtection="1">
      <alignment horizontal="center" vertical="center" wrapText="1"/>
    </xf>
    <xf numFmtId="0" fontId="0" fillId="6" borderId="19" xfId="0" applyFill="1" applyBorder="1" applyAlignment="1" applyProtection="1">
      <alignment horizontal="center" vertical="center"/>
    </xf>
    <xf numFmtId="49" fontId="0" fillId="13" borderId="19" xfId="0" applyNumberFormat="1" applyFill="1" applyBorder="1" applyAlignment="1" applyProtection="1">
      <alignment horizontal="center" vertical="center" wrapText="1"/>
      <protection locked="0"/>
    </xf>
    <xf numFmtId="164" fontId="0" fillId="0" borderId="23" xfId="0" applyNumberFormat="1" applyBorder="1" applyAlignment="1" applyProtection="1">
      <alignment horizontal="center" vertical="center" wrapText="1"/>
      <protection locked="0"/>
    </xf>
    <xf numFmtId="49" fontId="0" fillId="5" borderId="21" xfId="0" applyNumberFormat="1" applyFill="1" applyBorder="1" applyAlignment="1" applyProtection="1">
      <alignment horizontal="center" vertical="center" wrapText="1"/>
      <protection locked="0"/>
    </xf>
    <xf numFmtId="1" fontId="6" fillId="0" borderId="76" xfId="0" applyNumberFormat="1" applyFont="1" applyBorder="1" applyAlignment="1" applyProtection="1">
      <alignment horizontal="right" vertical="center" wrapText="1"/>
      <protection locked="0"/>
    </xf>
    <xf numFmtId="1" fontId="6" fillId="0" borderId="76" xfId="0" applyNumberFormat="1" applyFont="1" applyBorder="1" applyAlignment="1" applyProtection="1">
      <alignment horizontal="center" vertical="center" wrapText="1"/>
      <protection locked="0"/>
    </xf>
    <xf numFmtId="1" fontId="66" fillId="0" borderId="76" xfId="0" applyNumberFormat="1" applyFont="1" applyBorder="1" applyAlignment="1" applyProtection="1">
      <alignment horizontal="right" vertical="center" wrapText="1"/>
      <protection locked="0"/>
    </xf>
    <xf numFmtId="0" fontId="47" fillId="2" borderId="7" xfId="0" applyFont="1" applyFill="1" applyBorder="1" applyAlignment="1" applyProtection="1">
      <alignment horizontal="left" vertical="top" wrapText="1"/>
    </xf>
    <xf numFmtId="0" fontId="37" fillId="2" borderId="0" xfId="0" applyFont="1" applyFill="1" applyAlignment="1" applyProtection="1">
      <alignment horizontal="center" vertical="center" wrapText="1"/>
    </xf>
    <xf numFmtId="0" fontId="49" fillId="2" borderId="7" xfId="0" applyFont="1" applyFill="1" applyBorder="1" applyAlignment="1" applyProtection="1">
      <alignment horizontal="left" wrapText="1"/>
    </xf>
    <xf numFmtId="0" fontId="0" fillId="0" borderId="0" xfId="0" applyFont="1" applyFill="1" applyBorder="1" applyAlignment="1" applyProtection="1">
      <alignment horizontal="left" vertical="center" wrapText="1"/>
    </xf>
    <xf numFmtId="0" fontId="0" fillId="5" borderId="72" xfId="0" applyFont="1" applyFill="1" applyBorder="1" applyAlignment="1" applyProtection="1">
      <alignment horizontal="left" vertical="top" wrapText="1"/>
      <protection locked="0"/>
    </xf>
    <xf numFmtId="0" fontId="0" fillId="5" borderId="73" xfId="0" applyFont="1" applyFill="1" applyBorder="1" applyAlignment="1" applyProtection="1">
      <alignment horizontal="left" vertical="top"/>
      <protection locked="0"/>
    </xf>
    <xf numFmtId="0" fontId="0" fillId="5" borderId="74" xfId="0" applyFont="1" applyFill="1" applyBorder="1" applyAlignment="1" applyProtection="1">
      <alignment horizontal="left" vertical="top"/>
      <protection locked="0"/>
    </xf>
    <xf numFmtId="0" fontId="33" fillId="0" borderId="46" xfId="0" applyFont="1" applyBorder="1" applyAlignment="1" applyProtection="1">
      <alignment horizontal="center"/>
    </xf>
    <xf numFmtId="0" fontId="37" fillId="2" borderId="7" xfId="0" applyFont="1" applyFill="1" applyBorder="1" applyAlignment="1" applyProtection="1">
      <alignment horizontal="left" vertical="center"/>
    </xf>
    <xf numFmtId="0" fontId="11" fillId="6" borderId="9" xfId="0" applyFont="1" applyFill="1" applyBorder="1" applyAlignment="1" applyProtection="1">
      <alignment horizontal="center" vertical="center" wrapText="1"/>
    </xf>
    <xf numFmtId="0" fontId="11" fillId="6" borderId="12" xfId="0" applyFont="1" applyFill="1" applyBorder="1" applyAlignment="1" applyProtection="1">
      <alignment horizontal="center" vertical="center" wrapText="1"/>
    </xf>
    <xf numFmtId="0" fontId="11" fillId="6" borderId="8" xfId="0" applyFont="1" applyFill="1" applyBorder="1" applyAlignment="1" applyProtection="1">
      <alignment horizontal="center" vertical="center" wrapText="1"/>
    </xf>
    <xf numFmtId="0" fontId="11" fillId="8" borderId="40" xfId="0" applyFont="1" applyFill="1" applyBorder="1" applyAlignment="1" applyProtection="1">
      <alignment horizontal="center" vertical="center" wrapText="1"/>
    </xf>
    <xf numFmtId="0" fontId="11" fillId="8" borderId="41" xfId="0" applyFont="1" applyFill="1" applyBorder="1" applyAlignment="1" applyProtection="1">
      <alignment horizontal="center" vertical="center" wrapText="1"/>
    </xf>
    <xf numFmtId="0" fontId="11" fillId="8" borderId="8" xfId="0" applyFont="1" applyFill="1" applyBorder="1" applyAlignment="1" applyProtection="1">
      <alignment horizontal="center" vertical="center" wrapText="1"/>
    </xf>
    <xf numFmtId="0" fontId="0" fillId="8" borderId="9" xfId="0" applyFont="1" applyFill="1" applyBorder="1" applyAlignment="1" applyProtection="1">
      <alignment horizontal="center" vertical="center" wrapText="1"/>
    </xf>
    <xf numFmtId="0" fontId="0" fillId="8" borderId="12" xfId="0" applyFont="1" applyFill="1" applyBorder="1" applyAlignment="1" applyProtection="1">
      <alignment horizontal="center" vertical="center" wrapText="1"/>
    </xf>
    <xf numFmtId="0" fontId="13" fillId="8" borderId="9" xfId="0" applyFont="1" applyFill="1" applyBorder="1" applyAlignment="1" applyProtection="1">
      <alignment horizontal="center" vertical="center" wrapText="1"/>
    </xf>
    <xf numFmtId="0" fontId="13" fillId="8" borderId="12" xfId="0" applyFont="1" applyFill="1" applyBorder="1" applyAlignment="1" applyProtection="1">
      <alignment horizontal="center" vertical="center" wrapText="1"/>
    </xf>
    <xf numFmtId="0" fontId="23" fillId="6" borderId="60" xfId="0" applyFont="1" applyFill="1" applyBorder="1" applyAlignment="1" applyProtection="1">
      <alignment horizontal="center" vertical="center"/>
    </xf>
    <xf numFmtId="0" fontId="11" fillId="0" borderId="0" xfId="0" applyFont="1" applyFill="1" applyBorder="1" applyAlignment="1" applyProtection="1">
      <alignment vertical="center" wrapText="1"/>
    </xf>
    <xf numFmtId="0" fontId="0" fillId="0" borderId="27" xfId="0" applyFont="1" applyBorder="1" applyAlignment="1" applyProtection="1">
      <alignment horizontal="left" vertical="center" wrapText="1"/>
    </xf>
    <xf numFmtId="0" fontId="0" fillId="0" borderId="0" xfId="0" applyFont="1" applyBorder="1" applyAlignment="1" applyProtection="1">
      <alignment horizontal="left" vertical="center" wrapText="1"/>
    </xf>
    <xf numFmtId="0" fontId="15" fillId="8" borderId="40" xfId="0" applyFont="1" applyFill="1" applyBorder="1" applyAlignment="1" applyProtection="1">
      <alignment horizontal="center" vertical="center" wrapText="1"/>
    </xf>
    <xf numFmtId="0" fontId="15" fillId="8" borderId="41" xfId="0" applyFont="1" applyFill="1" applyBorder="1" applyAlignment="1" applyProtection="1">
      <alignment horizontal="center" vertical="center" wrapText="1"/>
    </xf>
    <xf numFmtId="0" fontId="23" fillId="8" borderId="9" xfId="0" applyFont="1" applyFill="1" applyBorder="1" applyAlignment="1" applyProtection="1">
      <alignment horizontal="center" vertical="center" wrapText="1"/>
    </xf>
    <xf numFmtId="0" fontId="23" fillId="8" borderId="12" xfId="0" applyFont="1" applyFill="1" applyBorder="1" applyAlignment="1" applyProtection="1">
      <alignment horizontal="center" vertical="center" wrapText="1"/>
    </xf>
    <xf numFmtId="0" fontId="11" fillId="8" borderId="30" xfId="0" applyFont="1" applyFill="1" applyBorder="1" applyAlignment="1" applyProtection="1">
      <alignment horizontal="center" vertical="center" wrapText="1"/>
    </xf>
    <xf numFmtId="0" fontId="11" fillId="8" borderId="2" xfId="0" applyFont="1" applyFill="1" applyBorder="1" applyAlignment="1" applyProtection="1">
      <alignment horizontal="center" vertical="center" wrapText="1"/>
    </xf>
    <xf numFmtId="0" fontId="11" fillId="8" borderId="1" xfId="0" applyFont="1" applyFill="1" applyBorder="1" applyAlignment="1" applyProtection="1">
      <alignment horizontal="center" vertical="center" wrapText="1"/>
    </xf>
    <xf numFmtId="0" fontId="23" fillId="8" borderId="29" xfId="0" applyFont="1" applyFill="1" applyBorder="1" applyAlignment="1" applyProtection="1">
      <alignment horizontal="center" vertical="center" wrapText="1"/>
    </xf>
    <xf numFmtId="0" fontId="23" fillId="8" borderId="28" xfId="0" applyFont="1" applyFill="1" applyBorder="1" applyAlignment="1" applyProtection="1">
      <alignment horizontal="center" vertical="center" wrapText="1"/>
    </xf>
    <xf numFmtId="0" fontId="16" fillId="8" borderId="48" xfId="0" applyFont="1" applyFill="1" applyBorder="1" applyAlignment="1" applyProtection="1">
      <alignment horizontal="center" vertical="center" wrapText="1"/>
    </xf>
    <xf numFmtId="0" fontId="16" fillId="8" borderId="24" xfId="0" applyFont="1" applyFill="1" applyBorder="1" applyAlignment="1" applyProtection="1">
      <alignment horizontal="center" vertical="center" wrapText="1"/>
    </xf>
    <xf numFmtId="0" fontId="16" fillId="3" borderId="15"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3" borderId="17" xfId="0" applyFont="1" applyFill="1" applyBorder="1" applyAlignment="1" applyProtection="1">
      <alignment horizontal="center" vertical="center" wrapText="1"/>
    </xf>
    <xf numFmtId="0" fontId="16" fillId="3" borderId="26" xfId="0" applyFont="1" applyFill="1" applyBorder="1" applyAlignment="1" applyProtection="1">
      <alignment horizontal="center" vertical="center" wrapText="1"/>
    </xf>
    <xf numFmtId="0" fontId="60" fillId="0" borderId="75" xfId="0" applyFont="1" applyFill="1" applyBorder="1" applyAlignment="1" applyProtection="1">
      <alignment horizontal="left" vertical="center" wrapText="1"/>
    </xf>
    <xf numFmtId="0" fontId="0" fillId="0" borderId="3" xfId="0" applyFont="1" applyBorder="1" applyAlignment="1" applyProtection="1">
      <alignment horizontal="left" vertical="center"/>
    </xf>
    <xf numFmtId="0" fontId="0" fillId="5" borderId="72" xfId="0" applyFont="1" applyFill="1" applyBorder="1" applyAlignment="1" applyProtection="1">
      <alignment horizontal="left" vertical="top"/>
      <protection locked="0"/>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Border="1" applyAlignment="1">
      <alignment horizontal="center" vertical="center" wrapText="1"/>
    </xf>
    <xf numFmtId="0" fontId="44" fillId="0" borderId="0" xfId="0" applyFont="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0" borderId="54" xfId="0" applyFont="1" applyBorder="1" applyAlignment="1">
      <alignment horizontal="center" vertical="center"/>
    </xf>
    <xf numFmtId="0" fontId="7" fillId="5" borderId="52" xfId="0" applyFont="1" applyFill="1" applyBorder="1" applyAlignment="1">
      <alignment horizontal="center" vertical="center" wrapText="1"/>
    </xf>
    <xf numFmtId="0" fontId="7" fillId="5" borderId="53" xfId="0" applyFont="1" applyFill="1" applyBorder="1" applyAlignment="1">
      <alignment horizontal="center" vertical="center" wrapText="1"/>
    </xf>
    <xf numFmtId="0" fontId="7" fillId="5" borderId="54" xfId="0" applyFont="1" applyFill="1" applyBorder="1" applyAlignment="1">
      <alignment horizontal="center" vertical="center" wrapText="1"/>
    </xf>
    <xf numFmtId="0" fontId="29" fillId="12" borderId="0" xfId="0" applyFont="1" applyFill="1" applyAlignment="1">
      <alignment horizontal="center" vertical="center"/>
    </xf>
    <xf numFmtId="0" fontId="29" fillId="12" borderId="37" xfId="0" applyFont="1" applyFill="1" applyBorder="1" applyAlignment="1">
      <alignment horizontal="center" vertical="center"/>
    </xf>
    <xf numFmtId="0" fontId="29" fillId="12" borderId="38" xfId="0" applyFont="1" applyFill="1" applyBorder="1" applyAlignment="1">
      <alignment horizontal="center" vertical="center"/>
    </xf>
  </cellXfs>
  <cellStyles count="8">
    <cellStyle name="Comma" xfId="1" builtinId="3"/>
    <cellStyle name="Hyperlink" xfId="3" builtinId="8"/>
    <cellStyle name="Neutral 2" xfId="6" xr:uid="{0B21E4F4-E5E7-3941-BE8D-1730FD5F6EC4}"/>
    <cellStyle name="Normal" xfId="0" builtinId="0"/>
    <cellStyle name="Normal 2" xfId="2" xr:uid="{01B645DD-1A73-EF4F-AB25-407F4EE22B24}"/>
    <cellStyle name="Normal 2 2" xfId="5" xr:uid="{0568D7D1-7905-5D43-ABDD-9B09E046923B}"/>
    <cellStyle name="Normal 2 3" xfId="7" xr:uid="{5C861CCF-F9B3-D045-94E1-AEE3236A10F6}"/>
    <cellStyle name="Normal 3" xfId="4" xr:uid="{77AE7C44-2148-224D-8FA1-9B2453653757}"/>
  </cellStyles>
  <dxfs count="135">
    <dxf>
      <alignment horizontal="center"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sz val="10"/>
      </font>
      <fill>
        <patternFill patternType="none">
          <fgColor indexed="64"/>
          <bgColor auto="1"/>
        </patternFill>
      </fill>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font>
        <b val="0"/>
        <sz val="10"/>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outline="0">
        <bottom style="thin">
          <color theme="0"/>
        </bottom>
      </border>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alignment vertical="center" textRotation="0" wrapText="0" indent="0" justifyLastLine="0" shrinkToFit="0" readingOrder="0"/>
    </dxf>
    <dxf>
      <alignment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alignment horizontal="left" vertical="center" textRotation="0" indent="0" justifyLastLine="0" shrinkToFit="0" readingOrder="0"/>
    </dxf>
    <dxf>
      <border outline="0">
        <top style="thin">
          <color theme="0"/>
        </top>
        <bottom style="thin">
          <color theme="6" tint="0.39997558519241921"/>
        </bottom>
      </border>
    </dxf>
    <dxf>
      <alignment horizontal="left" vertical="center" textRotation="0" indent="0" justifyLastLine="0" shrinkToFit="0" readingOrder="0"/>
    </dxf>
    <dxf>
      <border outline="0">
        <bottom style="thin">
          <color theme="0"/>
        </bottom>
      </border>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top style="thin">
          <color theme="6" tint="0.39997558519241921"/>
        </top>
      </border>
    </dxf>
    <dxf>
      <alignment horizontal="general" vertical="center" textRotation="0" wrapText="0" indent="0" justifyLastLine="0" shrinkToFit="0" readingOrder="0"/>
    </dxf>
    <dxf>
      <border outline="0">
        <bottom style="thin">
          <color theme="6" tint="0.39997558519241921"/>
        </bottom>
      </border>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top style="thin">
          <color theme="0"/>
        </top>
      </border>
    </dxf>
    <dxf>
      <alignment horizontal="general" vertical="center" textRotation="0" wrapText="0" indent="0" justifyLastLine="0" shrinkToFit="0" readingOrder="0"/>
    </dxf>
    <dxf>
      <border outline="0">
        <bottom style="thin">
          <color theme="0"/>
        </bottom>
      </border>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solid">
          <fgColor indexed="64"/>
          <bgColor rgb="FFFF0000"/>
        </patternFill>
      </fill>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border>
        <bottom style="thin">
          <color theme="0"/>
        </bottom>
      </border>
    </dxf>
    <dxf>
      <fill>
        <patternFill patternType="solid">
          <bgColor rgb="FFFF9627"/>
        </patternFill>
      </fill>
      <border diagonalUp="0" diagonalDown="0">
        <left/>
        <right/>
        <top/>
        <bottom/>
        <vertical/>
        <horizontal/>
      </border>
    </dxf>
    <dxf>
      <alignment horizontal="left" vertical="center" textRotation="0" wrapText="1" indent="0" justifyLastLine="0" shrinkToFit="0" readingOrder="0"/>
    </dxf>
    <dxf>
      <alignment horizontal="left" vertical="center" textRotation="0" wrapText="1" indent="0" justifyLastLine="0" shrinkToFit="0" readingOrder="0"/>
    </dxf>
    <dxf>
      <border>
        <bottom style="thin">
          <color theme="0"/>
        </bottom>
      </border>
    </dxf>
    <dxf>
      <numFmt numFmtId="30" formatCode="@"/>
      <fill>
        <patternFill patternType="solid">
          <fgColor indexed="64"/>
          <bgColor rgb="FFFF9627"/>
        </patternFill>
      </fill>
      <alignment horizontal="center" vertical="center" textRotation="0" wrapText="1" indent="0" justifyLastLine="0" shrinkToFit="0" readingOrder="0"/>
      <border diagonalUp="0" diagonalDown="0">
        <left/>
        <right/>
        <top/>
        <bottom/>
        <vertical/>
        <horizontal/>
      </border>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border>
        <bottom style="thin">
          <color theme="0"/>
        </bottom>
      </border>
    </dxf>
    <dxf>
      <fill>
        <patternFill patternType="solid">
          <fgColor indexed="64"/>
          <bgColor rgb="FFFF9627"/>
        </patternFill>
      </fill>
      <alignment horizontal="center" vertical="center" textRotation="0" wrapText="0" indent="0" justifyLastLine="0" shrinkToFit="0" readingOrder="0"/>
      <border diagonalUp="0" diagonalDown="0">
        <left style="thin">
          <color theme="0"/>
        </left>
        <right style="thin">
          <color theme="0"/>
        </right>
        <top/>
        <bottom/>
        <vertical style="thin">
          <color theme="0"/>
        </vertical>
        <horizontal style="thin">
          <color theme="0"/>
        </horizontal>
      </border>
    </dxf>
    <dxf>
      <alignment vertical="center" textRotation="0" wrapText="0" indent="0" justifyLastLine="0" shrinkToFit="0" readingOrder="0"/>
    </dxf>
    <dxf>
      <alignment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11"/>
        <color theme="0"/>
        <name val="Calibri"/>
        <family val="2"/>
        <scheme val="minor"/>
      </font>
      <numFmt numFmtId="3" formatCode="#,##0"/>
      <fill>
        <patternFill patternType="solid">
          <fgColor indexed="64"/>
          <bgColor rgb="FFFF0000"/>
        </patternFill>
      </fill>
      <alignment horizontal="left" vertical="center" textRotation="0" wrapText="0" indent="0" justifyLastLine="0" shrinkToFit="0" readingOrder="0"/>
      <border outline="0">
        <left style="medium">
          <color rgb="FFFF9627"/>
        </left>
      </border>
    </dxf>
    <dxf>
      <font>
        <b/>
        <i val="0"/>
        <strike val="0"/>
        <condense val="0"/>
        <extend val="0"/>
        <outline val="0"/>
        <shadow val="0"/>
        <u val="none"/>
        <vertAlign val="baseline"/>
        <sz val="11"/>
        <color rgb="FF000000"/>
        <name val="Calibri"/>
        <family val="2"/>
        <scheme val="minor"/>
      </font>
      <numFmt numFmtId="3" formatCode="#,##0"/>
      <fill>
        <patternFill patternType="solid">
          <fgColor indexed="64"/>
          <bgColor rgb="FFFF9627"/>
        </patternFill>
      </fill>
      <alignment horizontal="center" vertical="center" textRotation="0" wrapText="1" indent="0" justifyLastLine="0" shrinkToFit="0" readingOrder="0"/>
      <border diagonalUp="0" diagonalDown="0" outline="0">
        <left/>
        <right style="medium">
          <color rgb="FFFF9627"/>
        </right>
        <top style="thin">
          <color rgb="FFFF9627"/>
        </top>
        <bottom style="thin">
          <color rgb="FFFF9627"/>
        </bottom>
      </border>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style="thin">
          <color rgb="FFFF9627"/>
        </right>
        <top style="thin">
          <color rgb="FFFF9627"/>
        </top>
        <bottom style="thin">
          <color rgb="FFFF9627"/>
        </bottom>
      </border>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strike val="0"/>
        <outline val="0"/>
        <shadow val="0"/>
        <u val="none"/>
        <vertAlign val="baseline"/>
        <sz val="11"/>
        <color rgb="FF000000"/>
        <name val="Calibri"/>
        <family val="2"/>
        <scheme val="minor"/>
      </font>
      <numFmt numFmtId="3" formatCode="#,##0"/>
      <fill>
        <patternFill patternType="none">
          <fgColor indexed="64"/>
          <bgColor theme="0" tint="-0.14999847407452621"/>
        </patternFill>
      </fill>
      <alignment horizontal="center" vertical="center" textRotation="0" wrapText="0" indent="0" justifyLastLine="0" shrinkToFit="0" readingOrder="0"/>
      <border diagonalUp="0" diagonalDown="0" outline="0">
        <left/>
        <right/>
        <top style="thin">
          <color rgb="FFFF9627"/>
        </top>
        <bottom style="thin">
          <color rgb="FFFF9627"/>
        </bottom>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strike val="0"/>
        <outline val="0"/>
        <shadow val="0"/>
        <u val="none"/>
        <vertAlign val="baseline"/>
        <sz val="11"/>
        <color rgb="FF000000"/>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style="thin">
          <color rgb="FFFF9627"/>
        </left>
        <right/>
        <top style="thin">
          <color rgb="FFFF9627"/>
        </top>
        <bottom style="thin">
          <color rgb="FFFF9627"/>
        </bottom>
      </border>
    </dxf>
    <dxf>
      <font>
        <b/>
        <i val="0"/>
        <strike val="0"/>
        <condense val="0"/>
        <extend val="0"/>
        <outline val="0"/>
        <shadow val="0"/>
        <u val="none"/>
        <vertAlign val="baseline"/>
        <sz val="11"/>
        <color auto="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auto="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style="thin">
          <color rgb="FFFF9627"/>
        </right>
        <top style="thin">
          <color rgb="FFFF9627"/>
        </top>
        <bottom style="thin">
          <color rgb="FFFF9627"/>
        </bottom>
      </border>
    </dxf>
    <dxf>
      <font>
        <b val="0"/>
        <i val="0"/>
        <strike val="0"/>
        <condense val="0"/>
        <extend val="0"/>
        <outline val="0"/>
        <shadow val="0"/>
        <u val="none"/>
        <vertAlign val="baseline"/>
        <sz val="11"/>
        <color auto="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rgb="FF000000"/>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outline="0">
        <left style="medium">
          <color rgb="FFFF9627"/>
        </left>
        <right/>
        <top style="thin">
          <color rgb="FFFF9627"/>
        </top>
        <bottom style="thin">
          <color rgb="FFFF9627"/>
        </bottom>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auto="1"/>
        </patternFill>
      </fill>
      <alignment horizontal="left" vertical="center" textRotation="0" wrapText="1" indent="0" justifyLastLine="0" shrinkToFit="0" readingOrder="0"/>
      <border outline="0">
        <left style="thin">
          <color rgb="FFFF9627"/>
        </left>
      </border>
    </dxf>
    <dxf>
      <font>
        <b val="0"/>
        <i val="0"/>
        <strike val="0"/>
        <condense val="0"/>
        <extend val="0"/>
        <outline val="0"/>
        <shadow val="0"/>
        <u val="none"/>
        <vertAlign val="baseline"/>
        <sz val="9"/>
        <color theme="1"/>
        <name val="Calibri"/>
        <family val="2"/>
        <scheme val="minor"/>
      </font>
      <fill>
        <patternFill patternType="none">
          <fgColor indexed="64"/>
          <bgColor auto="1"/>
        </patternFill>
      </fill>
      <alignment horizontal="general" vertical="center" textRotation="0" wrapText="0" indent="0" justifyLastLine="0" shrinkToFit="0" readingOrder="0"/>
      <border diagonalUp="0" diagonalDown="0" outline="0">
        <left style="thin">
          <color rgb="FFFF9627"/>
        </left>
        <right style="thin">
          <color rgb="FFFF9627"/>
        </right>
        <top style="thin">
          <color rgb="FFFF9627"/>
        </top>
        <bottom style="thin">
          <color rgb="FFFF9627"/>
        </bottom>
      </border>
    </dxf>
    <dxf>
      <font>
        <b val="0"/>
        <i val="0"/>
        <strike val="0"/>
        <condense val="0"/>
        <extend val="0"/>
        <outline val="0"/>
        <shadow val="0"/>
        <u val="none"/>
        <vertAlign val="baseline"/>
        <sz val="9"/>
        <color auto="1"/>
        <name val="Calibri"/>
        <family val="2"/>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rgb="FFFF9627"/>
        </left>
        <right style="thin">
          <color rgb="FFFF9627"/>
        </right>
        <top style="thin">
          <color rgb="FFFF9627"/>
        </top>
        <bottom/>
      </border>
    </dxf>
    <dxf>
      <font>
        <b val="0"/>
        <strike val="0"/>
        <outline val="0"/>
        <shadow val="0"/>
        <u val="none"/>
        <vertAlign val="baseline"/>
        <sz val="11"/>
        <name val="Calibri"/>
        <family val="2"/>
        <scheme val="minor"/>
      </font>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dxf>
    <dxf>
      <alignment horizontal="left"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numFmt numFmtId="166" formatCode="m/d/yy"/>
      <alignment horizontal="center" vertical="center" textRotation="0" wrapText="0" indent="0" justifyLastLine="0" shrinkToFit="0" readingOrder="0"/>
    </dxf>
    <dxf>
      <numFmt numFmtId="166" formatCode="m/d/yy"/>
      <alignment horizontal="center" vertical="center" textRotation="0" wrapText="0" indent="0" justifyLastLine="0" shrinkToFit="0" readingOrder="0"/>
    </dxf>
    <dxf>
      <numFmt numFmtId="166" formatCode="m/d/yy"/>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1" indent="0" justifyLastLine="0" shrinkToFit="0" readingOrder="0"/>
    </dxf>
    <dxf>
      <alignment vertical="center" textRotation="0" indent="0" justifyLastLine="0" shrinkToFit="0" readingOrder="0"/>
      <protection locked="0" hidden="0"/>
    </dxf>
    <dxf>
      <font>
        <b val="0"/>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1"/>
        <color theme="1"/>
        <name val="Calibri"/>
        <family val="2"/>
        <scheme val="minor"/>
      </font>
      <alignment horizontal="center" vertical="center" textRotation="0" wrapText="0" indent="0" justifyLastLine="0" shrinkToFit="0" readingOrder="0"/>
      <protection locked="0" hidden="0"/>
    </dxf>
    <dxf>
      <font>
        <b val="0"/>
      </font>
      <alignment horizontal="center" vertical="center" textRotation="0" indent="0" justifyLastLine="0" shrinkToFit="0" readingOrder="0"/>
      <protection locked="0" hidden="0"/>
    </dxf>
    <dxf>
      <font>
        <b val="0"/>
        <strike val="0"/>
        <outline val="0"/>
        <shadow val="0"/>
        <u val="none"/>
        <vertAlign val="baseline"/>
        <sz val="9"/>
        <name val="Calibri"/>
        <family val="2"/>
        <scheme val="minor"/>
      </font>
      <alignment vertical="center" textRotation="0" indent="0" justifyLastLine="0" shrinkToFit="0" readingOrder="0"/>
      <protection locked="0" hidden="0"/>
    </dxf>
    <dxf>
      <alignment vertical="center" textRotation="0" indent="0" justifyLastLine="0" shrinkToFit="0" readingOrder="0"/>
      <protection locked="0" hidden="0"/>
    </dxf>
    <dxf>
      <alignment vertical="center" textRotation="0" indent="0" justifyLastLine="0" shrinkToFit="0" readingOrder="0"/>
      <protection locked="0" hidden="0"/>
    </dxf>
    <dxf>
      <border>
        <bottom style="thin">
          <color theme="0"/>
        </bottom>
      </border>
    </dxf>
    <dxf>
      <font>
        <strike val="0"/>
        <outline val="0"/>
        <shadow val="0"/>
        <u val="none"/>
        <vertAlign val="baseline"/>
        <sz val="11"/>
        <color theme="1" tint="0.14999847407452621"/>
        <name val="Calibri"/>
        <family val="2"/>
        <scheme val="minor"/>
      </font>
      <fill>
        <patternFill>
          <fgColor indexed="64"/>
          <bgColor rgb="FFFF9627"/>
        </patternFill>
      </fill>
      <alignment horizontal="center" vertical="center" textRotation="0" indent="0" justifyLastLine="0" shrinkToFit="0" readingOrder="0"/>
      <border diagonalUp="0" diagonalDown="0">
        <left style="thin">
          <color theme="0"/>
        </left>
        <right style="thin">
          <color theme="0"/>
        </right>
        <top/>
        <bottom/>
        <vertical style="thin">
          <color theme="0"/>
        </vertical>
        <horizontal/>
      </border>
      <protection locked="1" hidden="0"/>
    </dxf>
  </dxfs>
  <tableStyles count="0" defaultTableStyle="TableStyleMedium2" defaultPivotStyle="PivotStyleLight16"/>
  <colors>
    <mruColors>
      <color rgb="FFFF9627"/>
      <color rgb="FFDF86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0</xdr:row>
      <xdr:rowOff>121920</xdr:rowOff>
    </xdr:from>
    <xdr:to>
      <xdr:col>1</xdr:col>
      <xdr:colOff>751839</xdr:colOff>
      <xdr:row>0</xdr:row>
      <xdr:rowOff>440220</xdr:rowOff>
    </xdr:to>
    <xdr:pic>
      <xdr:nvPicPr>
        <xdr:cNvPr id="2" name="Picture 1">
          <a:extLst>
            <a:ext uri="{FF2B5EF4-FFF2-40B4-BE49-F238E27FC236}">
              <a16:creationId xmlns:a16="http://schemas.microsoft.com/office/drawing/2014/main" id="{7E9B6E04-D517-D54B-B30F-3AD898083B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760" y="121920"/>
          <a:ext cx="894079" cy="3183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8874404C-248C-4BBD-86D2-3B8957EB72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AD1ACC43-4476-4BE5-A984-CEE9F81584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230004</xdr:colOff>
      <xdr:row>0</xdr:row>
      <xdr:rowOff>170767</xdr:rowOff>
    </xdr:from>
    <xdr:to>
      <xdr:col>1</xdr:col>
      <xdr:colOff>522192</xdr:colOff>
      <xdr:row>0</xdr:row>
      <xdr:rowOff>564905</xdr:rowOff>
    </xdr:to>
    <xdr:pic>
      <xdr:nvPicPr>
        <xdr:cNvPr id="2" name="Picture 1">
          <a:extLst>
            <a:ext uri="{FF2B5EF4-FFF2-40B4-BE49-F238E27FC236}">
              <a16:creationId xmlns:a16="http://schemas.microsoft.com/office/drawing/2014/main" id="{F1F1E255-0F63-A349-B11F-6E072BDF4D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0004" y="170767"/>
          <a:ext cx="1108617" cy="3941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4F98E09A-5866-6C45-B4AB-7C619140D6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825" y="126183"/>
          <a:ext cx="983175" cy="3523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02FCED18-10A6-4180-B42F-DD2A466BF1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DC10FA2D-0444-434A-BE5B-7715B40CE1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A9A2DEFA-D1A1-4DEA-A361-BB9D90A805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FCCF1FF9-EA8D-4B1B-B8A1-16736BE2A5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085C5B8E-C6DE-4534-BB2B-B55628EF3B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159825</xdr:colOff>
      <xdr:row>0</xdr:row>
      <xdr:rowOff>126183</xdr:rowOff>
    </xdr:from>
    <xdr:to>
      <xdr:col>1</xdr:col>
      <xdr:colOff>1143000</xdr:colOff>
      <xdr:row>0</xdr:row>
      <xdr:rowOff>478491</xdr:rowOff>
    </xdr:to>
    <xdr:pic>
      <xdr:nvPicPr>
        <xdr:cNvPr id="2" name="Picture 1">
          <a:extLst>
            <a:ext uri="{FF2B5EF4-FFF2-40B4-BE49-F238E27FC236}">
              <a16:creationId xmlns:a16="http://schemas.microsoft.com/office/drawing/2014/main" id="{8A6426F0-F90C-41C0-95AF-71038BDF00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25" y="126183"/>
          <a:ext cx="983175" cy="35230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1525119-1613-F643-B569-58AAE73FAD4A}" name="a0_joint_details" displayName="a0_joint_details" ref="B13:G29" totalsRowShown="0" headerRowDxfId="134" dataDxfId="132" headerRowBorderDxfId="133">
  <tableColumns count="6">
    <tableColumn id="10" xr3:uid="{302D1842-C233-5246-84EB-E465AAF4DF1E}" name="Grant focal point role" dataDxfId="131"/>
    <tableColumn id="9" xr3:uid="{EAA9A41E-01D6-2F4E-9BB4-C593CE4B0974}" name="Grant reference number" dataDxfId="130"/>
    <tableColumn id="1" xr3:uid="{5EEC2B42-1E2D-384F-BB06-4BC1D4171A3B}" name="Name" dataDxfId="129"/>
    <tableColumn id="5" xr3:uid="{80AA5515-D0A6-4BAF-95C9-4337CA2C3500}" name="Agency" dataDxfId="128"/>
    <tableColumn id="3" xr3:uid="{1380E7F0-B502-DF45-BE77-09B1490C0155}" name="Email" dataDxfId="127"/>
    <tableColumn id="2" xr3:uid="{A8E0EB8E-7C2A-FF4B-B904-3AFBD937DA89}" name="2020-GRID-Joint" dataDxfId="126">
      <calculatedColumnFormula>'A0 - Report information'!$C$2</calculatedColumnFormula>
    </tableColumn>
  </tableColumns>
  <tableStyleInfo name="TableStyleMedium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ED7DE83-B02C-3448-9CE4-17DD0EA4B971}" name="Table18" displayName="Table18" ref="G2:G5" totalsRowShown="0" headerRowDxfId="66" dataDxfId="65" dataCellStyle="Normal 2">
  <autoFilter ref="G2:G5" xr:uid="{04D6CDC1-59DC-B547-9782-57069A19DB6C}"/>
  <tableColumns count="1">
    <tableColumn id="1" xr3:uid="{7CED052D-0DE2-E04B-83FD-ECA87F89C45C}" name="Focal point role" dataDxfId="64" dataCellStyle="Normal 2"/>
  </tableColumns>
  <tableStyleInfo name="TableStyleMedium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4FE959D-718D-F049-BDC1-58C04500A3CB}" name="Table213" displayName="Table213" ref="AJ2:AK40" totalsRowShown="0" headerRowDxfId="63" dataDxfId="61" headerRowBorderDxfId="62">
  <autoFilter ref="AJ2:AK40" xr:uid="{F23B5488-62D5-4F54-A4FD-28CE9B670600}"/>
  <tableColumns count="2">
    <tableColumn id="1" xr3:uid="{97601DD9-4F42-4D50-9F3E-6B20FE1684D3}" name="Type of service" dataDxfId="60"/>
    <tableColumn id="2" xr3:uid="{4504B1F6-7AD9-441D-8C27-C356253DC152}" name="Service" dataDxfId="59"/>
  </tableColumns>
  <tableStyleInfo name="TableStyleMedium4"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B0D9A4AF-C719-CE4D-846D-E3769C8B5E28}" name="T_IND1" displayName="T_IND1" ref="R2:R13" totalsRowShown="0" headerRowDxfId="58" dataDxfId="56" headerRowBorderDxfId="57">
  <autoFilter ref="R2:R13" xr:uid="{96B6A30B-88AC-6E4B-B262-5ED8CF0677E0}"/>
  <tableColumns count="1">
    <tableColumn id="1" xr3:uid="{49F962BB-B372-8B4D-BACC-09D284FD8F40}" name="Results" dataDxfId="55"/>
  </tableColumns>
  <tableStyleInfo name="TableStyleMedium4"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EE9D1DB-F8AD-E94F-9855-463921D63A55}" name="T_IND2" displayName="T_IND2" ref="T2:AC29" totalsRowShown="0" headerRowDxfId="54" headerRowBorderDxfId="53">
  <autoFilter ref="T2:AC29" xr:uid="{F37A2DEA-F6A1-FE48-B1E1-B8D887A3FA91}"/>
  <sortState xmlns:xlrd2="http://schemas.microsoft.com/office/spreadsheetml/2017/richdata2" ref="T3:AC30">
    <sortCondition ref="U2:U30"/>
  </sortState>
  <tableColumns count="10">
    <tableColumn id="3" xr3:uid="{39D5CB7B-A120-0847-A8AB-0F2CFB89CC2D}" name="Results"/>
    <tableColumn id="4" xr3:uid="{01032043-BB03-0A4F-8C22-86DB0B50CD87}" name="Indicators" dataDxfId="52"/>
    <tableColumn id="9" xr3:uid="{F026D478-8312-F745-972E-CE9AF0666EBB}" name="Results lookup" dataDxfId="51">
      <calculatedColumnFormula>T_IND2[[#This Row],[Results]]</calculatedColumnFormula>
    </tableColumn>
    <tableColumn id="2" xr3:uid="{F695371B-D2EA-4D3F-8DA1-229C18AF298A}" name="Level" dataDxfId="50"/>
    <tableColumn id="1" xr3:uid="{0EBA66A9-DBC3-394F-9C7A-286DB9A9DCD1}" name="Indicator reference" dataDxfId="49"/>
    <tableColumn id="5" xr3:uid="{6DEEE526-E4B7-4C19-8AA6-2D216B5EB007}" name="Grants of reference"/>
    <tableColumn id="7" xr3:uid="{B54AD2CA-6802-4497-802E-A39D0285FA0C}" name="Source of verification"/>
    <tableColumn id="8" xr3:uid="{2738A2EE-8AED-4F07-8847-75C71C7EB513}" name="Minimum level of data disaggregation"/>
    <tableColumn id="10" xr3:uid="{F4F96847-DFD4-4B1A-8E57-4A4B8CA47786}" name="Mandatory" dataDxfId="48"/>
    <tableColumn id="6" xr3:uid="{B3461C34-E27F-294B-BBF5-1C0E2C1CB442}" name="Unit" dataDxfId="47"/>
  </tableColumns>
  <tableStyleInfo name="TableStyleMedium4"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60481C5-879E-E74B-946E-EBA07893A8EB}" name="Table9" displayName="Table9" ref="AO2:AO13" totalsRowShown="0" headerRowDxfId="46" dataDxfId="44" headerRowBorderDxfId="45" tableBorderDxfId="43">
  <autoFilter ref="AO2:AO13" xr:uid="{D6A0EC78-AF04-0A48-9051-9F87B51EA29C}"/>
  <sortState xmlns:xlrd2="http://schemas.microsoft.com/office/spreadsheetml/2017/richdata2" ref="AO3:AO13">
    <sortCondition ref="AO2:AO13"/>
  </sortState>
  <tableColumns count="1">
    <tableColumn id="1" xr3:uid="{619E36B5-1753-2E47-BBBC-B3C86C935776}" name="Unit" dataDxfId="42"/>
  </tableColumns>
  <tableStyleInfo name="TableStyleMedium4"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9BC72A3-1288-8C40-A167-2483F2EB719A}" name="Table4" displayName="Table4" ref="I2:I42" totalsRowShown="0" headerRowDxfId="41" dataDxfId="39" headerRowBorderDxfId="40" tableBorderDxfId="38" dataCellStyle="Normal 2">
  <autoFilter ref="I2:I42" xr:uid="{D8964FAD-834A-8E4C-AD84-F2C4ABC696F5}"/>
  <sortState xmlns:xlrd2="http://schemas.microsoft.com/office/spreadsheetml/2017/richdata2" ref="I3:I42">
    <sortCondition ref="I2:I42"/>
  </sortState>
  <tableColumns count="1">
    <tableColumn id="1" xr3:uid="{E6EAD6F3-47B0-404F-B0D7-09769AC718CC}" name="Countries" dataDxfId="37" dataCellStyle="Normal 2"/>
  </tableColumns>
  <tableStyleInfo name="TableStyleMedium4"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B8855E5-7061-7641-A3A2-7ED72AE9E6C5}" name="Table6" displayName="Table6" ref="K2:K6" totalsRowShown="0" headerRowDxfId="36" dataDxfId="35" dataCellStyle="Normal 2">
  <autoFilter ref="K2:K6" xr:uid="{23837DE7-97FD-7848-A622-48048A08BFFE}"/>
  <tableColumns count="1">
    <tableColumn id="1" xr3:uid="{EEBCAFBA-3179-394A-99C6-A47B168C039F}" name="Type of Grant" dataDxfId="34" dataCellStyle="Normal 2"/>
  </tableColumns>
  <tableStyleInfo name="TableStyleMedium4"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5248777C-43AD-0247-A779-488A47390486}" name="Table615" displayName="Table615" ref="M2:M5" totalsRowShown="0" headerRowDxfId="33" dataDxfId="32" dataCellStyle="Normal 2">
  <autoFilter ref="M2:M5" xr:uid="{F92DBB3C-03D5-1A46-9D06-93B3083F10A9}"/>
  <tableColumns count="1">
    <tableColumn id="1" xr3:uid="{0D368D9A-BFDC-E543-AB63-D7FEEA883FF3}" name="Role" dataDxfId="31" dataCellStyle="Normal 2"/>
  </tableColumns>
  <tableStyleInfo name="TableStyleMedium4"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378A3838-A24C-5446-871B-8625BA30A959}" name="T_IND_L_1" displayName="T_IND_L_1" ref="AE2:AE4" totalsRowShown="0" headerRowDxfId="30" dataDxfId="28" headerRowBorderDxfId="29" tableBorderDxfId="27">
  <autoFilter ref="AE2:AE4" xr:uid="{3B277A05-FB80-3B44-826C-609A7D914A1B}"/>
  <sortState xmlns:xlrd2="http://schemas.microsoft.com/office/spreadsheetml/2017/richdata2" ref="AE3:AE4">
    <sortCondition ref="AE2:AE4"/>
  </sortState>
  <tableColumns count="1">
    <tableColumn id="1" xr3:uid="{161A9E51-7CF9-8242-9FDC-4028D2C7545E}" name="Level" dataDxfId="26"/>
  </tableColumns>
  <tableStyleInfo name="TableStyleMedium4"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B0B9C509-20F1-404D-B655-D989F2294F0D}" name="Table11" displayName="Table11" ref="O2:O5" totalsRowShown="0" headerRowDxfId="25" dataDxfId="24" dataCellStyle="Normal 2">
  <autoFilter ref="O2:O5" xr:uid="{E6FE2C28-65D5-A743-B2DB-AA75D222FF02}"/>
  <tableColumns count="1">
    <tableColumn id="1" xr3:uid="{859AA3BA-78B9-D742-88E2-82B789799811}" name="Type of report" dataDxfId="23" dataCellStyle="Normal 2"/>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C607C6D2-7F16-1849-9770-B10CE17575DC}" name="a0_joint_report_information" displayName="a0_joint_report_information" ref="A1:K2" totalsRowShown="0" headerRowDxfId="125" dataDxfId="124">
  <autoFilter ref="A1:K2" xr:uid="{D56CB1B0-D44E-FC45-84CC-DE01E0231809}"/>
  <tableColumns count="11">
    <tableColumn id="1" xr3:uid="{84BBBD2D-155D-3343-A06D-E3D33170EE8D}" name="Type of Grant" dataDxfId="123">
      <calculatedColumnFormula>'A0 - Report information'!C5</calculatedColumnFormula>
    </tableColumn>
    <tableColumn id="2" xr3:uid="{8BCC46D3-3242-E848-BEB8-6F82FDF08B30}" name="Covid-19 related" dataDxfId="122">
      <calculatedColumnFormula>'A0 - Report information'!C6</calculatedColumnFormula>
    </tableColumn>
    <tableColumn id="3" xr3:uid="{14D11BA3-8251-7945-9266-26CD5C043AB5}" name="Country" dataDxfId="121">
      <calculatedColumnFormula>'A0 - Report information'!C7</calculatedColumnFormula>
    </tableColumn>
    <tableColumn id="4" xr3:uid="{008E2CD5-AABD-E049-8B69-2BBE537305A1}" name="Submission type" dataDxfId="120">
      <calculatedColumnFormula>'A0 - Report information'!F5</calculatedColumnFormula>
    </tableColumn>
    <tableColumn id="5" xr3:uid="{5AFA9F53-FA74-1E41-9A44-A9650D723F20}" name="Report start date" dataDxfId="119">
      <calculatedColumnFormula>'A0 - Report information'!F6</calculatedColumnFormula>
    </tableColumn>
    <tableColumn id="6" xr3:uid="{2AE6B8B6-E2E1-F14D-8126-C5A7C31834C1}" name="Report end date" dataDxfId="118">
      <calculatedColumnFormula>'A0 - Report information'!F7</calculatedColumnFormula>
    </tableColumn>
    <tableColumn id="7" xr3:uid="{AAA42F46-08AC-D141-97D3-545073F70BD1}" name="Report submission date" dataDxfId="117">
      <calculatedColumnFormula>'A0 - Report information'!F8</calculatedColumnFormula>
    </tableColumn>
    <tableColumn id="8" xr3:uid="{70887398-DAF2-6547-9167-447E5308C8E8}" name="M&amp;E approved" dataDxfId="116">
      <calculatedColumnFormula>'A0 - Report information'!C34</calculatedColumnFormula>
    </tableColumn>
    <tableColumn id="11" xr3:uid="{CF1930A5-1D73-8B43-81C3-AEE70E5A1045}" name="Finance approved" dataDxfId="115">
      <calculatedColumnFormula>'A0 - Report information'!C35</calculatedColumnFormula>
    </tableColumn>
    <tableColumn id="10" xr3:uid="{A39FB9D1-7EBA-A747-8F03-F9BE05A5A62D}" name="RM approved" dataDxfId="114">
      <calculatedColumnFormula>'A0 - Report information'!C36</calculatedColumnFormula>
    </tableColumn>
    <tableColumn id="9" xr3:uid="{35693796-B528-3E47-B47D-9A89670272AE}" name="2020-GRID-Joint" dataDxfId="113">
      <calculatedColumnFormula>'A0 - Report information'!C2</calculatedColumnFormula>
    </tableColumn>
  </tableColumns>
  <tableStyleInfo name="TableStyleMedium4"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D9AC32D1-E3DF-C142-843B-48683C3E29BC}" name="T_IND_L_2" displayName="T_IND_L_2" ref="AG2:AH45" totalsRowShown="0" headerRowDxfId="22" dataDxfId="21">
  <autoFilter ref="AG2:AH45" xr:uid="{539B8F90-3BF7-6049-9EEC-2DBC4E5298DD}"/>
  <sortState xmlns:xlrd2="http://schemas.microsoft.com/office/spreadsheetml/2017/richdata2" ref="AG3:AH45">
    <sortCondition ref="AG2:AG45"/>
  </sortState>
  <tableColumns count="2">
    <tableColumn id="1" xr3:uid="{F66E43E5-6FFB-A943-8CDA-70A45E094C3D}" name="Level" dataDxfId="20"/>
    <tableColumn id="2" xr3:uid="{7DA8FE90-FBEB-0A4D-B327-0A3DB90016BF}" name="Indicator" dataDxfId="19"/>
  </tableColumns>
  <tableStyleInfo name="TableStyleMedium4"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484A2E34-A27B-C441-8E0F-3955330B9845}" name="Table21" displayName="Table21" ref="AM2:AM12" totalsRowShown="0" headerRowDxfId="18" dataDxfId="17">
  <autoFilter ref="AM2:AM12" xr:uid="{2DF3C591-FFF5-5F41-8530-382B3C1378A8}"/>
  <sortState xmlns:xlrd2="http://schemas.microsoft.com/office/spreadsheetml/2017/richdata2" ref="AM3:AM7">
    <sortCondition ref="AM2:AM7"/>
  </sortState>
  <tableColumns count="1">
    <tableColumn id="1" xr3:uid="{D18EF9B7-17C6-CC44-B0B0-B0EFEAA5F4F3}" name="Linkage" dataDxfId="16"/>
  </tableColumns>
  <tableStyleInfo name="TableStyleMedium4"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A35EE1F-3FFB-7944-8EB1-553F1057B47C}" name="Table2825" displayName="Table2825" ref="AY2:AY7" totalsRowShown="0" headerRowDxfId="15" headerRowBorderDxfId="14">
  <autoFilter ref="AY2:AY7" xr:uid="{B28DC2CF-7DB6-DA4B-ABA4-562E43104C35}"/>
  <tableColumns count="1">
    <tableColumn id="1" xr3:uid="{2B39319B-2545-BD4C-BCE8-ECDD3E092539}" name="Impact"/>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8E574E00-7C82-C241-847E-A5A3C95717E3}" name="Table3926" displayName="Table3926" ref="AW2:AW7" totalsRowShown="0" headerRowDxfId="13" headerRowBorderDxfId="12">
  <autoFilter ref="AW2:AW7" xr:uid="{99A79260-559B-2148-991B-9F2F8B2A1C48}"/>
  <tableColumns count="1">
    <tableColumn id="1" xr3:uid="{CECF7BB0-8878-B348-8285-17EADACA6FC2}" name="Probability"/>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B8206C05-528D-7047-8FDE-AD6DEF6D3AE1}" name="Table427" displayName="Table427" ref="BA2:BA7" totalsRowShown="0" headerRowDxfId="11" headerRowBorderDxfId="10" tableBorderDxfId="9">
  <autoFilter ref="BA2:BA7" xr:uid="{EEDBCF69-2459-9746-AA9D-2ECEEB9D0D78}"/>
  <tableColumns count="1">
    <tableColumn id="1" xr3:uid="{EDBB9267-CBB2-5C48-B579-A3E917815D9C}" name="Overall"/>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9522809E-E015-D440-81E9-863D653CC4D7}" name="Table15" displayName="Table15" ref="BC2:BF18" totalsRowShown="0" headerRowDxfId="8" dataDxfId="6" headerRowBorderDxfId="7" tableBorderDxfId="5" totalsRowBorderDxfId="4">
  <autoFilter ref="BC2:BF18" xr:uid="{36AAFCAE-1587-8B4B-9155-3B801FD26876}"/>
  <sortState xmlns:xlrd2="http://schemas.microsoft.com/office/spreadsheetml/2017/richdata2" ref="BC3:BF18">
    <sortCondition ref="BC2:BC18"/>
  </sortState>
  <tableColumns count="4">
    <tableColumn id="1" xr3:uid="{15C869C2-2CB8-7441-993A-6CFACB35EEBE}" name="Probability" dataDxfId="3"/>
    <tableColumn id="2" xr3:uid="{CC7CB693-D855-F247-8F2D-6556590ABAB3}" name="Impact" dataDxfId="2"/>
    <tableColumn id="4" xr3:uid="{E079B378-7491-C046-A2E5-61D35E0EF614}" name="Combiner" dataDxfId="1">
      <calculatedColumnFormula>Table15[[#This Row],[Probability]]&amp;Table15[[#This Row],[Impact]]</calculatedColumnFormula>
    </tableColumn>
    <tableColumn id="3" xr3:uid="{50AE477C-83B3-5040-BD48-DADC1C372BB1}" name="Overall risk rating" dataDxfId="0"/>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BB63575-73ED-B149-BC54-2BC340409A29}" name="a1_children_reached" displayName="a1_children_reached" ref="A4:Z16" totalsRowShown="0" headerRowDxfId="112" dataDxfId="111">
  <tableColumns count="26">
    <tableColumn id="23" xr3:uid="{5E10E55A-D76C-694A-BEA0-EB3C09C90133}" name="Type of education" dataDxfId="110"/>
    <tableColumn id="22" xr3:uid="{050A09BE-2792-CA48-918E-19014FE12FCA}" name="Indicator" dataDxfId="109"/>
    <tableColumn id="18" xr3:uid="{501FD109-79D0-9B4E-ACCC-32EAD8E69151}" name="Type of beneficiary" dataDxfId="108"/>
    <tableColumn id="2" xr3:uid="{C9A89E34-D2B3-D541-9B47-474541124D62}" name="Pre-Primary - Targetted female" dataDxfId="107">
      <calculatedColumnFormula>'A1 - Children reached'!E12</calculatedColumnFormula>
    </tableColumn>
    <tableColumn id="3" xr3:uid="{54B612F3-B94B-8A4C-BA37-BDFC4D6CE751}" name="Pre-Primary - Targetted male" dataDxfId="106">
      <calculatedColumnFormula>'A1 - Children reached'!F12</calculatedColumnFormula>
    </tableColumn>
    <tableColumn id="4" xr3:uid="{6CF50DCF-A443-664B-B3DA-451D982BC167}" name="Primary - Targetted female" dataDxfId="105">
      <calculatedColumnFormula>'A1 - Children reached'!G12</calculatedColumnFormula>
    </tableColumn>
    <tableColumn id="5" xr3:uid="{C30073B2-E1A2-E14E-A2C9-ACAC95518401}" name="Primary - Targetted male" dataDxfId="104">
      <calculatedColumnFormula>'A1 - Children reached'!H12</calculatedColumnFormula>
    </tableColumn>
    <tableColumn id="6" xr3:uid="{407BA1D0-60D6-ED49-8E00-FEE3DAEF00C8}" name="Secondary - Targetted female" dataDxfId="103">
      <calculatedColumnFormula>'A1 - Children reached'!I12</calculatedColumnFormula>
    </tableColumn>
    <tableColumn id="7" xr3:uid="{ECAD59A1-FB55-F841-A0D4-B6210467C171}" name="Secondary - Targetted male" dataDxfId="102">
      <calculatedColumnFormula>'A1 - Children reached'!J12</calculatedColumnFormula>
    </tableColumn>
    <tableColumn id="25" xr3:uid="{64511340-9557-674F-9E3C-BBA4ED2D19F9}" name="Unknown level of education - Targetted female" dataDxfId="101">
      <calculatedColumnFormula>'A1 - Children reached'!K12</calculatedColumnFormula>
    </tableColumn>
    <tableColumn id="1" xr3:uid="{8689612B-7372-C646-B075-D9D45A208059}" name="Unknown level of education - Targetted male" dataDxfId="100">
      <calculatedColumnFormula>'A1 - Children reached'!L12</calculatedColumnFormula>
    </tableColumn>
    <tableColumn id="21" xr3:uid="{6C1A5404-ED2D-EC41-A685-00AC017CDD1D}" name="Total female targetted" dataDxfId="99">
      <calculatedColumnFormula>SUM(D5,F5,H5,a1_children_reached[[#This Row],[Unknown level of education - Targetted female]])</calculatedColumnFormula>
    </tableColumn>
    <tableColumn id="20" xr3:uid="{6D1FDE2D-4C74-6D4A-8D89-4BBF5240D773}" name="Total male targetted" dataDxfId="98">
      <calculatedColumnFormula>SUM(E5,G5,I5,a1_children_reached[[#This Row],[Unknown level of education - Targetted male]])</calculatedColumnFormula>
    </tableColumn>
    <tableColumn id="19" xr3:uid="{EF8D17BD-107A-EF46-9CEB-F2E7AE83E9AA}" name="Total beneficiaries targetted" dataDxfId="97">
      <calculatedColumnFormula>SUM(a1_children_reached[[#This Row],[Total female targetted]:[Total male targetted]])</calculatedColumnFormula>
    </tableColumn>
    <tableColumn id="8" xr3:uid="{8A5FD648-D4E6-4045-AF3D-7D6213FE8065}" name="Pre-Primary - Reached female" dataDxfId="96">
      <calculatedColumnFormula>SUM(O6:O10)</calculatedColumnFormula>
    </tableColumn>
    <tableColumn id="9" xr3:uid="{EF644B59-6AD3-4B4D-AB2A-6855BB0D50E0}" name="Pre-Primary - Reached male" dataDxfId="95"/>
    <tableColumn id="10" xr3:uid="{00293A3B-C715-3541-933C-50B2369C682A}" name="Primary - Reached female" dataDxfId="94"/>
    <tableColumn id="11" xr3:uid="{FD9383A9-018B-B74A-A53C-54169616E8CF}" name="Primary - Reached male" dataDxfId="93"/>
    <tableColumn id="12" xr3:uid="{BAC81517-696A-1448-A9A3-5FB0B944C935}" name="Secondary - Reached female" dataDxfId="92"/>
    <tableColumn id="13" xr3:uid="{B629E162-2E52-5E47-8632-C4ED9B38E259}" name="Secondary - Reached male" dataDxfId="91"/>
    <tableColumn id="27" xr3:uid="{C1E313F0-0916-A44D-A543-E21FA688013F}" name="Unknown level of education - Reached female" dataDxfId="90"/>
    <tableColumn id="26" xr3:uid="{BE02380A-BE0C-0646-849B-F9BD5B61E5D2}" name="Unknown level of education - Reached male" dataDxfId="89"/>
    <tableColumn id="14" xr3:uid="{3335FD46-276D-1247-A26B-5CD7C1BA98B4}" name="Total female reached" dataDxfId="88">
      <calculatedColumnFormula>SUM(O5,Q5,S5)</calculatedColumnFormula>
    </tableColumn>
    <tableColumn id="15" xr3:uid="{79F65F7D-DA85-BB41-B3AB-2546895BB8D1}" name="Total male reached" dataDxfId="87">
      <calculatedColumnFormula>SUM(P5,R5,T5)</calculatedColumnFormula>
    </tableColumn>
    <tableColumn id="16" xr3:uid="{D39BC3E2-0E7D-BC48-81C6-8982BF3D6A8D}" name="Total beneficiaries reached" dataDxfId="86">
      <calculatedColumnFormula>SUM(a1_children_reached[[#This Row],[Total female reached]:[Total male reached]])</calculatedColumnFormula>
    </tableColumn>
    <tableColumn id="24" xr3:uid="{1FC61560-70C4-144D-BAD9-E43EF773DC5F}" name="2020-GRID-Joint" dataDxfId="85">
      <calculatedColumnFormula>'A0 - Report information'!$C$2</calculatedColumnFormula>
    </tableColumn>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644E557-1253-BC45-AE1B-9F8B0D7917CA}" name="a1_children_reached_comments" displayName="a1_children_reached_comments" ref="A25:C27" totalsRowShown="0" headerRowDxfId="84" dataDxfId="83">
  <autoFilter ref="A25:C27" xr:uid="{1FA14B9F-1711-634A-BF3A-CB4AAE454AF0}"/>
  <tableColumns count="3">
    <tableColumn id="1" xr3:uid="{169F4CA9-FD24-D244-9636-4FF6023A3578}" name="Table" dataDxfId="82"/>
    <tableColumn id="3" xr3:uid="{ADBB9A0A-B1F4-6047-9C9E-FF8C9FE65040}" name="Comments" dataDxfId="81">
      <calculatedColumnFormula>'A1 - Children reached'!B40</calculatedColumnFormula>
    </tableColumn>
    <tableColumn id="2" xr3:uid="{FA788B37-FA51-084D-8E9A-E6A8BF1FB971}" name="GRID" dataDxfId="80">
      <calculatedColumnFormula>'A0 - Report information'!$C$2</calculatedColumnFormula>
    </tableColumn>
  </tableColumns>
  <tableStyleInfo name="TableStyleMedium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2D79B10-870D-D142-939B-D5BC26CDC22C}" name="Table2" displayName="Table2" ref="A2:A8" totalsRowShown="0" headerRowDxfId="79" dataDxfId="78">
  <autoFilter ref="A2:A8" xr:uid="{D7E2C0CE-BACD-2E4C-8D43-091EB94E79ED}"/>
  <sortState xmlns:xlrd2="http://schemas.microsoft.com/office/spreadsheetml/2017/richdata2" ref="A3:A8">
    <sortCondition ref="A2:A8"/>
  </sortState>
  <tableColumns count="1">
    <tableColumn id="1" xr3:uid="{CEB98D6F-AA4F-364F-8D59-42627E486568}" name="Type of organization" dataDxfId="77"/>
  </tableColumns>
  <tableStyleInfo name="TableStyleMedium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16662C0-B34A-AD40-821E-C4659D00AB9E}" name="Table3" displayName="Table3" ref="C2:C4" totalsRowShown="0" headerRowDxfId="76" dataDxfId="75">
  <autoFilter ref="C2:C4" xr:uid="{204D723F-CF10-6948-9C7B-205725FFBDC3}"/>
  <tableColumns count="1">
    <tableColumn id="1" xr3:uid="{41C002A3-30D8-1E4B-A40C-F6B969EF1E0E}" name="Yes/No)" dataDxfId="74"/>
  </tableColumns>
  <tableStyleInfo name="TableStyleMedium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3374B67-0284-6D42-96A7-D3B91EC4D9C1}" name="Table28" displayName="Table28" ref="AT2:AT6" totalsRowShown="0" headerRowDxfId="73" headerRowBorderDxfId="72">
  <autoFilter ref="AT2:AT6" xr:uid="{CC6312B8-3C47-184B-B1F8-84C31A582F0A}"/>
  <tableColumns count="1">
    <tableColumn id="1" xr3:uid="{57C7CCCA-5499-E944-932D-446F60D03C36}" name="Impact"/>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5CD6220-6730-7D47-A3E1-6C857181E2D5}" name="Table39" displayName="Table39" ref="AR2:AR6" totalsRowShown="0" headerRowDxfId="71" headerRowBorderDxfId="70">
  <autoFilter ref="AR2:AR6" xr:uid="{8BACB8B7-95A5-A04A-AD73-23B3E805AA78}"/>
  <tableColumns count="1">
    <tableColumn id="1" xr3:uid="{CA0B70B7-A11B-E24F-B7E1-FC399C1BAB33}" name="Probability"/>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22BD1892-3D8D-0E4D-A451-67243B557F04}" name="Table16" displayName="Table16" ref="E2:E10" totalsRowShown="0" headerRowDxfId="69" dataDxfId="68">
  <autoFilter ref="E2:E10" xr:uid="{50DA921E-141D-B84E-B6B6-A8D17CAB17A5}"/>
  <tableColumns count="1">
    <tableColumn id="1" xr3:uid="{2C9D339A-711E-174D-9DF1-950925E0E7D6}" name="Year" dataDxfId="67"/>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table" Target="../tables/table11.xml"/><Relationship Id="rId13" Type="http://schemas.openxmlformats.org/officeDocument/2006/relationships/table" Target="../tables/table16.xml"/><Relationship Id="rId18" Type="http://schemas.openxmlformats.org/officeDocument/2006/relationships/table" Target="../tables/table21.xml"/><Relationship Id="rId3" Type="http://schemas.openxmlformats.org/officeDocument/2006/relationships/table" Target="../tables/table6.xml"/><Relationship Id="rId21" Type="http://schemas.openxmlformats.org/officeDocument/2006/relationships/table" Target="../tables/table24.xml"/><Relationship Id="rId7" Type="http://schemas.openxmlformats.org/officeDocument/2006/relationships/table" Target="../tables/table10.xml"/><Relationship Id="rId12" Type="http://schemas.openxmlformats.org/officeDocument/2006/relationships/table" Target="../tables/table15.xml"/><Relationship Id="rId17" Type="http://schemas.openxmlformats.org/officeDocument/2006/relationships/table" Target="../tables/table20.xml"/><Relationship Id="rId2" Type="http://schemas.openxmlformats.org/officeDocument/2006/relationships/table" Target="../tables/table5.xml"/><Relationship Id="rId16" Type="http://schemas.openxmlformats.org/officeDocument/2006/relationships/table" Target="../tables/table19.xml"/><Relationship Id="rId20" Type="http://schemas.openxmlformats.org/officeDocument/2006/relationships/table" Target="../tables/table23.xml"/><Relationship Id="rId1" Type="http://schemas.openxmlformats.org/officeDocument/2006/relationships/printerSettings" Target="../printerSettings/printerSettings14.bin"/><Relationship Id="rId6" Type="http://schemas.openxmlformats.org/officeDocument/2006/relationships/table" Target="../tables/table9.xml"/><Relationship Id="rId11" Type="http://schemas.openxmlformats.org/officeDocument/2006/relationships/table" Target="../tables/table14.xml"/><Relationship Id="rId5" Type="http://schemas.openxmlformats.org/officeDocument/2006/relationships/table" Target="../tables/table8.xml"/><Relationship Id="rId15" Type="http://schemas.openxmlformats.org/officeDocument/2006/relationships/table" Target="../tables/table18.xml"/><Relationship Id="rId10" Type="http://schemas.openxmlformats.org/officeDocument/2006/relationships/table" Target="../tables/table13.xml"/><Relationship Id="rId19" Type="http://schemas.openxmlformats.org/officeDocument/2006/relationships/table" Target="../tables/table22.xml"/><Relationship Id="rId4" Type="http://schemas.openxmlformats.org/officeDocument/2006/relationships/table" Target="../tables/table7.xml"/><Relationship Id="rId9" Type="http://schemas.openxmlformats.org/officeDocument/2006/relationships/table" Target="../tables/table12.xml"/><Relationship Id="rId14" Type="http://schemas.openxmlformats.org/officeDocument/2006/relationships/table" Target="../tables/table17.xml"/><Relationship Id="rId22" Type="http://schemas.openxmlformats.org/officeDocument/2006/relationships/table" Target="../tables/table25.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CD8D3-E20D-1F47-8075-210477DEFFA2}">
  <sheetPr codeName="Sheet1"/>
  <dimension ref="B1:C9"/>
  <sheetViews>
    <sheetView showGridLines="0" showRowColHeaders="0" zoomScaleNormal="100" workbookViewId="0">
      <pane ySplit="1" topLeftCell="A2" activePane="bottomLeft" state="frozen"/>
      <selection pane="bottomLeft" activeCell="C7" sqref="C7"/>
    </sheetView>
  </sheetViews>
  <sheetFormatPr defaultColWidth="8.81640625" defaultRowHeight="14.5"/>
  <cols>
    <col min="1" max="1" width="3.453125" customWidth="1"/>
    <col min="2" max="2" width="98.453125" customWidth="1"/>
    <col min="3" max="3" width="56.1796875" customWidth="1"/>
    <col min="4" max="6" width="19.453125" customWidth="1"/>
  </cols>
  <sheetData>
    <row r="1" spans="2:3" ht="46" customHeight="1">
      <c r="B1" s="259" t="s">
        <v>403</v>
      </c>
    </row>
    <row r="2" spans="2:3">
      <c r="B2" s="128"/>
      <c r="C2" s="155"/>
    </row>
    <row r="3" spans="2:3" ht="23.15" customHeight="1">
      <c r="B3" s="247" t="s">
        <v>394</v>
      </c>
      <c r="C3" s="155"/>
    </row>
    <row r="4" spans="2:3" ht="50.15" customHeight="1">
      <c r="B4" s="261" t="s">
        <v>398</v>
      </c>
      <c r="C4" s="155"/>
    </row>
    <row r="6" spans="2:3" ht="23.15" customHeight="1">
      <c r="B6" s="247" t="s">
        <v>395</v>
      </c>
      <c r="C6" s="155"/>
    </row>
    <row r="7" spans="2:3" ht="122.15" customHeight="1">
      <c r="B7" s="261" t="s">
        <v>397</v>
      </c>
      <c r="C7" s="155"/>
    </row>
    <row r="8" spans="2:3" ht="16" customHeight="1"/>
    <row r="9" spans="2:3">
      <c r="B9" s="258"/>
    </row>
  </sheetData>
  <sheetProtection sheet="1" selectLockedCells="1"/>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2CEDB-DF19-4DB0-9184-C5E7FA90696B}">
  <sheetPr codeName="Sheet12"/>
  <dimension ref="B1:P47"/>
  <sheetViews>
    <sheetView showGridLines="0" showRowColHeaders="0" topLeftCell="C1" zoomScaleNormal="100" workbookViewId="0">
      <pane ySplit="4" topLeftCell="A12" activePane="bottomLeft" state="frozen"/>
      <selection pane="bottomLeft" activeCell="G22" sqref="G22:H22"/>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73136</v>
      </c>
      <c r="C8" s="143" t="s">
        <v>22</v>
      </c>
      <c r="D8" s="91"/>
      <c r="E8" s="282" t="s">
        <v>23</v>
      </c>
      <c r="F8" s="282"/>
      <c r="G8" s="282"/>
      <c r="H8" s="282"/>
      <c r="I8" s="282"/>
      <c r="J8" s="282"/>
      <c r="K8" s="282"/>
      <c r="L8" s="282"/>
      <c r="M8" s="91"/>
      <c r="N8" s="91"/>
      <c r="O8" s="91"/>
      <c r="P8" s="90"/>
    </row>
    <row r="9" spans="2:16" ht="25" customHeight="1">
      <c r="B9" s="144">
        <f>SUM(O21,O34)</f>
        <v>2587</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c r="B12" s="307" t="s">
        <v>34</v>
      </c>
      <c r="C12" s="290" t="s">
        <v>35</v>
      </c>
      <c r="D12" s="97" t="s">
        <v>36</v>
      </c>
      <c r="E12" s="70"/>
      <c r="F12" s="66"/>
      <c r="G12" s="62"/>
      <c r="H12" s="62"/>
      <c r="I12" s="62"/>
      <c r="J12" s="62"/>
      <c r="K12" s="62"/>
      <c r="L12" s="62"/>
      <c r="M12" s="98">
        <f>SUM(I12,G12,E12,K12)</f>
        <v>0</v>
      </c>
      <c r="N12" s="99">
        <f>SUM(J12,H12,F12,L12)</f>
        <v>0</v>
      </c>
      <c r="O12" s="100">
        <f>SUM(M12:N12)</f>
        <v>0</v>
      </c>
      <c r="P12" s="296" t="s">
        <v>37</v>
      </c>
    </row>
    <row r="13" spans="2:16" ht="24" customHeight="1" thickBot="1">
      <c r="B13" s="308"/>
      <c r="C13" s="291"/>
      <c r="D13" s="101" t="s">
        <v>38</v>
      </c>
      <c r="E13" s="71"/>
      <c r="F13" s="67"/>
      <c r="G13" s="63"/>
      <c r="H13" s="63"/>
      <c r="I13" s="63"/>
      <c r="J13" s="63"/>
      <c r="K13" s="63"/>
      <c r="L13" s="63"/>
      <c r="M13" s="102">
        <f>SUM(I13,G13,E13,K13)</f>
        <v>0</v>
      </c>
      <c r="N13" s="103">
        <f>SUM(J13,H13,F13,L13)</f>
        <v>0</v>
      </c>
      <c r="O13" s="104">
        <f>SUM(M13:N13)</f>
        <v>0</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c r="B16" s="308"/>
      <c r="C16" s="292" t="s">
        <v>40</v>
      </c>
      <c r="D16" s="97" t="s">
        <v>36</v>
      </c>
      <c r="E16" s="70"/>
      <c r="F16" s="68"/>
      <c r="G16" s="64">
        <v>2250</v>
      </c>
      <c r="H16" s="64">
        <v>2250</v>
      </c>
      <c r="I16" s="64"/>
      <c r="J16" s="64"/>
      <c r="K16" s="64">
        <v>34318</v>
      </c>
      <c r="L16" s="64">
        <v>34318</v>
      </c>
      <c r="M16" s="98">
        <f t="shared" si="0"/>
        <v>36568</v>
      </c>
      <c r="N16" s="99">
        <f t="shared" si="0"/>
        <v>36568</v>
      </c>
      <c r="O16" s="100">
        <f t="shared" si="1"/>
        <v>73136</v>
      </c>
      <c r="P16" s="297"/>
    </row>
    <row r="17" spans="2:16" ht="24" customHeight="1" thickBot="1">
      <c r="B17" s="308"/>
      <c r="C17" s="293"/>
      <c r="D17" s="101" t="s">
        <v>38</v>
      </c>
      <c r="E17" s="71"/>
      <c r="F17" s="69"/>
      <c r="G17" s="65">
        <v>1377</v>
      </c>
      <c r="H17" s="65">
        <v>1210</v>
      </c>
      <c r="I17" s="65"/>
      <c r="J17" s="65"/>
      <c r="K17" s="65"/>
      <c r="L17" s="65"/>
      <c r="M17" s="102">
        <f t="shared" si="0"/>
        <v>1377</v>
      </c>
      <c r="N17" s="103">
        <f t="shared" si="0"/>
        <v>1210</v>
      </c>
      <c r="O17" s="104">
        <f t="shared" si="1"/>
        <v>2587</v>
      </c>
      <c r="P17" s="297"/>
    </row>
    <row r="18" spans="2:16" ht="24" customHeight="1">
      <c r="B18" s="308"/>
      <c r="C18" s="300" t="s">
        <v>41</v>
      </c>
      <c r="D18" s="97" t="s">
        <v>36</v>
      </c>
      <c r="E18" s="70"/>
      <c r="F18" s="70"/>
      <c r="G18" s="64"/>
      <c r="H18" s="64"/>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5"/>
      <c r="H19" s="65"/>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2250</v>
      </c>
      <c r="H20" s="106">
        <f t="shared" si="2"/>
        <v>2250</v>
      </c>
      <c r="I20" s="106">
        <f t="shared" si="2"/>
        <v>0</v>
      </c>
      <c r="J20" s="106">
        <f t="shared" si="2"/>
        <v>0</v>
      </c>
      <c r="K20" s="106">
        <f t="shared" si="2"/>
        <v>34318</v>
      </c>
      <c r="L20" s="106">
        <f t="shared" si="2"/>
        <v>34318</v>
      </c>
      <c r="M20" s="122">
        <f t="shared" si="0"/>
        <v>36568</v>
      </c>
      <c r="N20" s="123">
        <f t="shared" si="0"/>
        <v>36568</v>
      </c>
      <c r="O20" s="124">
        <f t="shared" si="1"/>
        <v>73136</v>
      </c>
      <c r="P20" s="297"/>
    </row>
    <row r="21" spans="2:16" ht="24" customHeight="1" thickBot="1">
      <c r="B21" s="308"/>
      <c r="C21" s="285"/>
      <c r="D21" s="107" t="s">
        <v>38</v>
      </c>
      <c r="E21" s="108">
        <f>SUM(E13,E15,E17,E19)</f>
        <v>0</v>
      </c>
      <c r="F21" s="108">
        <f t="shared" si="2"/>
        <v>0</v>
      </c>
      <c r="G21" s="108">
        <f t="shared" si="2"/>
        <v>1377</v>
      </c>
      <c r="H21" s="108">
        <f t="shared" si="2"/>
        <v>1210</v>
      </c>
      <c r="I21" s="108">
        <f t="shared" si="2"/>
        <v>0</v>
      </c>
      <c r="J21" s="108">
        <f t="shared" si="2"/>
        <v>0</v>
      </c>
      <c r="K21" s="108">
        <f t="shared" si="2"/>
        <v>0</v>
      </c>
      <c r="L21" s="108">
        <f t="shared" si="2"/>
        <v>0</v>
      </c>
      <c r="M21" s="125">
        <f t="shared" si="0"/>
        <v>1377</v>
      </c>
      <c r="N21" s="126">
        <f t="shared" si="0"/>
        <v>1210</v>
      </c>
      <c r="O21" s="127">
        <f t="shared" si="1"/>
        <v>2587</v>
      </c>
      <c r="P21" s="297"/>
    </row>
    <row r="22" spans="2:16" ht="24" customHeight="1">
      <c r="B22" s="308"/>
      <c r="C22" s="305" t="s">
        <v>43</v>
      </c>
      <c r="D22" s="97" t="s">
        <v>36</v>
      </c>
      <c r="E22" s="169"/>
      <c r="F22" s="118"/>
      <c r="G22" s="118"/>
      <c r="H22" s="118"/>
      <c r="I22" s="118"/>
      <c r="J22" s="118"/>
      <c r="K22" s="118"/>
      <c r="L22" s="171"/>
      <c r="M22" s="109">
        <f t="shared" si="0"/>
        <v>0</v>
      </c>
      <c r="N22" s="110">
        <f t="shared" si="0"/>
        <v>0</v>
      </c>
      <c r="O22" s="111">
        <f t="shared" si="1"/>
        <v>0</v>
      </c>
      <c r="P22" s="297"/>
    </row>
    <row r="23" spans="2:16" ht="24" customHeight="1" thickBot="1">
      <c r="B23" s="308"/>
      <c r="C23" s="306"/>
      <c r="D23" s="101" t="s">
        <v>38</v>
      </c>
      <c r="E23" s="170"/>
      <c r="F23" s="172"/>
      <c r="G23" s="172">
        <v>41</v>
      </c>
      <c r="H23" s="172">
        <v>36</v>
      </c>
      <c r="I23" s="172"/>
      <c r="J23" s="172"/>
      <c r="K23" s="172"/>
      <c r="L23" s="173"/>
      <c r="M23" s="112">
        <f t="shared" si="0"/>
        <v>41</v>
      </c>
      <c r="N23" s="113">
        <f t="shared" si="0"/>
        <v>36</v>
      </c>
      <c r="O23" s="114">
        <f t="shared" si="1"/>
        <v>77</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c r="J29" s="68"/>
      <c r="K29" s="64"/>
      <c r="L29" s="64"/>
      <c r="M29" s="98">
        <f t="shared" si="3"/>
        <v>0</v>
      </c>
      <c r="N29" s="99">
        <f t="shared" si="3"/>
        <v>0</v>
      </c>
      <c r="O29" s="100">
        <f t="shared" si="4"/>
        <v>0</v>
      </c>
      <c r="P29" s="314"/>
    </row>
    <row r="30" spans="2:16" ht="24" customHeight="1" thickBot="1">
      <c r="B30" s="303"/>
      <c r="C30" s="293"/>
      <c r="D30" s="101" t="s">
        <v>38</v>
      </c>
      <c r="E30" s="69"/>
      <c r="F30" s="65"/>
      <c r="G30" s="65"/>
      <c r="H30" s="69"/>
      <c r="I30" s="65"/>
      <c r="J30" s="69"/>
      <c r="K30" s="65"/>
      <c r="L30" s="65"/>
      <c r="M30" s="102">
        <f t="shared" si="3"/>
        <v>0</v>
      </c>
      <c r="N30" s="103">
        <f t="shared" si="3"/>
        <v>0</v>
      </c>
      <c r="O30" s="104">
        <f t="shared" si="4"/>
        <v>0</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0</v>
      </c>
      <c r="J33" s="115">
        <f t="shared" si="5"/>
        <v>0</v>
      </c>
      <c r="K33" s="115">
        <f t="shared" si="5"/>
        <v>0</v>
      </c>
      <c r="L33" s="115">
        <f t="shared" si="5"/>
        <v>0</v>
      </c>
      <c r="M33" s="122">
        <f t="shared" si="3"/>
        <v>0</v>
      </c>
      <c r="N33" s="123">
        <f t="shared" si="3"/>
        <v>0</v>
      </c>
      <c r="O33" s="124">
        <f>SUM(M33:N33)</f>
        <v>0</v>
      </c>
      <c r="P33" s="314"/>
    </row>
    <row r="34" spans="2:16" ht="24" customHeight="1" thickBot="1">
      <c r="B34" s="303"/>
      <c r="C34" s="285"/>
      <c r="D34" s="107" t="s">
        <v>38</v>
      </c>
      <c r="E34" s="116">
        <f>SUM(E26,E28,E30,E32)</f>
        <v>0</v>
      </c>
      <c r="F34" s="116">
        <f t="shared" si="5"/>
        <v>0</v>
      </c>
      <c r="G34" s="116">
        <f t="shared" si="5"/>
        <v>0</v>
      </c>
      <c r="H34" s="116">
        <f t="shared" si="5"/>
        <v>0</v>
      </c>
      <c r="I34" s="116">
        <f t="shared" si="5"/>
        <v>0</v>
      </c>
      <c r="J34" s="116">
        <f t="shared" si="5"/>
        <v>0</v>
      </c>
      <c r="K34" s="116">
        <f t="shared" si="5"/>
        <v>0</v>
      </c>
      <c r="L34" s="116">
        <f t="shared" si="5"/>
        <v>0</v>
      </c>
      <c r="M34" s="125">
        <f t="shared" si="3"/>
        <v>0</v>
      </c>
      <c r="N34" s="126">
        <f t="shared" si="3"/>
        <v>0</v>
      </c>
      <c r="O34" s="127">
        <f>SUM(M34:N34)</f>
        <v>0</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279" t="s">
        <v>428</v>
      </c>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E6D33963-9607-471B-9DA7-BF2FB694C82A}">
      <formula1>0</formula1>
      <formula2>99999999999999</formula2>
    </dataValidation>
  </dataValidation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70E11-9CAA-4FA8-B934-651AB5D52E55}">
  <sheetPr codeName="Sheet13"/>
  <dimension ref="B1:P47"/>
  <sheetViews>
    <sheetView showGridLines="0" showRowColHeaders="0" topLeftCell="C1" zoomScaleNormal="100" workbookViewId="0">
      <pane ySplit="4" topLeftCell="A25" activePane="bottomLeft" state="frozen"/>
      <selection pane="bottomLeft" activeCell="G16" sqref="G16"/>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98974</v>
      </c>
      <c r="C8" s="143" t="s">
        <v>22</v>
      </c>
      <c r="D8" s="91"/>
      <c r="E8" s="282" t="s">
        <v>23</v>
      </c>
      <c r="F8" s="282"/>
      <c r="G8" s="282"/>
      <c r="H8" s="282"/>
      <c r="I8" s="282"/>
      <c r="J8" s="282"/>
      <c r="K8" s="282"/>
      <c r="L8" s="282"/>
      <c r="M8" s="91"/>
      <c r="N8" s="91"/>
      <c r="O8" s="91"/>
      <c r="P8" s="90"/>
    </row>
    <row r="9" spans="2:16" ht="25" customHeight="1">
      <c r="B9" s="144">
        <f>SUM(O21,O34)</f>
        <v>98974</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thickBot="1">
      <c r="B12" s="307" t="s">
        <v>34</v>
      </c>
      <c r="C12" s="290" t="s">
        <v>35</v>
      </c>
      <c r="D12" s="97" t="s">
        <v>36</v>
      </c>
      <c r="E12" s="70"/>
      <c r="F12" s="66"/>
      <c r="G12" s="62"/>
      <c r="H12" s="62"/>
      <c r="I12" s="62"/>
      <c r="J12" s="62"/>
      <c r="K12" s="274">
        <v>27258</v>
      </c>
      <c r="L12" s="274">
        <v>25162</v>
      </c>
      <c r="M12" s="98">
        <f>SUM(I12,G12,E12,K12)</f>
        <v>27258</v>
      </c>
      <c r="N12" s="99">
        <f>SUM(J12,H12,F12,L12)</f>
        <v>25162</v>
      </c>
      <c r="O12" s="100">
        <f>SUM(M12:N12)</f>
        <v>52420</v>
      </c>
      <c r="P12" s="296" t="s">
        <v>37</v>
      </c>
    </row>
    <row r="13" spans="2:16" ht="24" customHeight="1" thickBot="1">
      <c r="B13" s="308"/>
      <c r="C13" s="291"/>
      <c r="D13" s="101" t="s">
        <v>38</v>
      </c>
      <c r="E13" s="71"/>
      <c r="F13" s="67"/>
      <c r="G13" s="63"/>
      <c r="H13" s="63"/>
      <c r="I13" s="63"/>
      <c r="J13" s="63"/>
      <c r="K13" s="274">
        <v>27258</v>
      </c>
      <c r="L13" s="274">
        <v>25162</v>
      </c>
      <c r="M13" s="102">
        <f>SUM(I13,G13,E13,K13)</f>
        <v>27258</v>
      </c>
      <c r="N13" s="103">
        <f>SUM(J13,H13,F13,L13)</f>
        <v>25162</v>
      </c>
      <c r="O13" s="104">
        <f>SUM(M13:N13)</f>
        <v>52420</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thickBot="1">
      <c r="B16" s="308"/>
      <c r="C16" s="292" t="s">
        <v>40</v>
      </c>
      <c r="D16" s="97" t="s">
        <v>36</v>
      </c>
      <c r="E16" s="70"/>
      <c r="F16" s="68"/>
      <c r="G16" s="64"/>
      <c r="H16" s="64"/>
      <c r="I16" s="274">
        <v>8534</v>
      </c>
      <c r="J16" s="274">
        <v>8534</v>
      </c>
      <c r="K16" s="274">
        <v>15333</v>
      </c>
      <c r="L16" s="274">
        <v>14153</v>
      </c>
      <c r="M16" s="98">
        <f t="shared" si="0"/>
        <v>23867</v>
      </c>
      <c r="N16" s="99">
        <f t="shared" si="0"/>
        <v>22687</v>
      </c>
      <c r="O16" s="100">
        <f t="shared" si="1"/>
        <v>46554</v>
      </c>
      <c r="P16" s="297"/>
    </row>
    <row r="17" spans="2:16" ht="24" customHeight="1" thickBot="1">
      <c r="B17" s="308"/>
      <c r="C17" s="293"/>
      <c r="D17" s="101" t="s">
        <v>38</v>
      </c>
      <c r="E17" s="71"/>
      <c r="F17" s="69"/>
      <c r="G17" s="65"/>
      <c r="H17" s="65"/>
      <c r="I17" s="274">
        <v>8534</v>
      </c>
      <c r="J17" s="274">
        <v>8534</v>
      </c>
      <c r="K17" s="65">
        <v>15333</v>
      </c>
      <c r="L17" s="65">
        <v>14153</v>
      </c>
      <c r="M17" s="102">
        <f t="shared" si="0"/>
        <v>23867</v>
      </c>
      <c r="N17" s="103">
        <f t="shared" si="0"/>
        <v>22687</v>
      </c>
      <c r="O17" s="104">
        <f t="shared" si="1"/>
        <v>46554</v>
      </c>
      <c r="P17" s="297"/>
    </row>
    <row r="18" spans="2:16" ht="24" customHeight="1">
      <c r="B18" s="308"/>
      <c r="C18" s="300" t="s">
        <v>41</v>
      </c>
      <c r="D18" s="97" t="s">
        <v>36</v>
      </c>
      <c r="E18" s="70"/>
      <c r="F18" s="70"/>
      <c r="G18" s="60"/>
      <c r="H18" s="60"/>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0</v>
      </c>
      <c r="H20" s="106">
        <f t="shared" si="2"/>
        <v>0</v>
      </c>
      <c r="I20" s="106">
        <f t="shared" si="2"/>
        <v>8534</v>
      </c>
      <c r="J20" s="106">
        <f t="shared" si="2"/>
        <v>8534</v>
      </c>
      <c r="K20" s="106">
        <f t="shared" si="2"/>
        <v>42591</v>
      </c>
      <c r="L20" s="106">
        <f t="shared" si="2"/>
        <v>39315</v>
      </c>
      <c r="M20" s="122">
        <f t="shared" si="0"/>
        <v>51125</v>
      </c>
      <c r="N20" s="123">
        <f t="shared" si="0"/>
        <v>47849</v>
      </c>
      <c r="O20" s="124">
        <f t="shared" si="1"/>
        <v>98974</v>
      </c>
      <c r="P20" s="297"/>
    </row>
    <row r="21" spans="2:16" ht="24" customHeight="1" thickBot="1">
      <c r="B21" s="308"/>
      <c r="C21" s="285"/>
      <c r="D21" s="107" t="s">
        <v>38</v>
      </c>
      <c r="E21" s="108">
        <f>SUM(E13,E15,E17,E19)</f>
        <v>0</v>
      </c>
      <c r="F21" s="108">
        <f t="shared" si="2"/>
        <v>0</v>
      </c>
      <c r="G21" s="108">
        <f t="shared" si="2"/>
        <v>0</v>
      </c>
      <c r="H21" s="108">
        <f t="shared" si="2"/>
        <v>0</v>
      </c>
      <c r="I21" s="108">
        <f t="shared" si="2"/>
        <v>8534</v>
      </c>
      <c r="J21" s="108">
        <f t="shared" si="2"/>
        <v>8534</v>
      </c>
      <c r="K21" s="108">
        <f t="shared" si="2"/>
        <v>42591</v>
      </c>
      <c r="L21" s="108">
        <f t="shared" si="2"/>
        <v>39315</v>
      </c>
      <c r="M21" s="125">
        <f t="shared" si="0"/>
        <v>51125</v>
      </c>
      <c r="N21" s="126">
        <f t="shared" si="0"/>
        <v>47849</v>
      </c>
      <c r="O21" s="127">
        <f t="shared" si="1"/>
        <v>98974</v>
      </c>
      <c r="P21" s="297"/>
    </row>
    <row r="22" spans="2:16" ht="24" customHeight="1">
      <c r="B22" s="308"/>
      <c r="C22" s="305" t="s">
        <v>43</v>
      </c>
      <c r="D22" s="97" t="s">
        <v>36</v>
      </c>
      <c r="E22" s="169"/>
      <c r="F22" s="118"/>
      <c r="G22" s="118"/>
      <c r="H22" s="118"/>
      <c r="I22" s="118"/>
      <c r="J22" s="118"/>
      <c r="K22" s="118">
        <v>1533</v>
      </c>
      <c r="L22" s="171">
        <v>1435</v>
      </c>
      <c r="M22" s="109">
        <f t="shared" si="0"/>
        <v>1533</v>
      </c>
      <c r="N22" s="110">
        <f t="shared" si="0"/>
        <v>1435</v>
      </c>
      <c r="O22" s="111">
        <f t="shared" si="1"/>
        <v>2968</v>
      </c>
      <c r="P22" s="297"/>
    </row>
    <row r="23" spans="2:16" ht="24" customHeight="1" thickBot="1">
      <c r="B23" s="308"/>
      <c r="C23" s="306"/>
      <c r="D23" s="101" t="s">
        <v>38</v>
      </c>
      <c r="E23" s="170"/>
      <c r="F23" s="172"/>
      <c r="G23" s="172"/>
      <c r="H23" s="172"/>
      <c r="I23" s="172"/>
      <c r="J23" s="172"/>
      <c r="K23" s="172">
        <v>1533</v>
      </c>
      <c r="L23" s="173">
        <v>1435</v>
      </c>
      <c r="M23" s="112">
        <f t="shared" si="0"/>
        <v>1533</v>
      </c>
      <c r="N23" s="113">
        <f t="shared" si="0"/>
        <v>1435</v>
      </c>
      <c r="O23" s="114">
        <f t="shared" si="1"/>
        <v>2968</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c r="J29" s="68"/>
      <c r="K29" s="64"/>
      <c r="L29" s="64"/>
      <c r="M29" s="98">
        <f t="shared" si="3"/>
        <v>0</v>
      </c>
      <c r="N29" s="99">
        <f t="shared" si="3"/>
        <v>0</v>
      </c>
      <c r="O29" s="100">
        <f t="shared" si="4"/>
        <v>0</v>
      </c>
      <c r="P29" s="314"/>
    </row>
    <row r="30" spans="2:16" ht="24" customHeight="1" thickBot="1">
      <c r="B30" s="303"/>
      <c r="C30" s="293"/>
      <c r="D30" s="101" t="s">
        <v>38</v>
      </c>
      <c r="E30" s="69"/>
      <c r="F30" s="65"/>
      <c r="G30" s="65"/>
      <c r="H30" s="69"/>
      <c r="I30" s="65"/>
      <c r="J30" s="69"/>
      <c r="K30" s="65"/>
      <c r="L30" s="65"/>
      <c r="M30" s="102">
        <f t="shared" si="3"/>
        <v>0</v>
      </c>
      <c r="N30" s="103">
        <f t="shared" si="3"/>
        <v>0</v>
      </c>
      <c r="O30" s="104">
        <f t="shared" si="4"/>
        <v>0</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0</v>
      </c>
      <c r="J33" s="115">
        <f t="shared" si="5"/>
        <v>0</v>
      </c>
      <c r="K33" s="115">
        <f t="shared" si="5"/>
        <v>0</v>
      </c>
      <c r="L33" s="115">
        <f t="shared" si="5"/>
        <v>0</v>
      </c>
      <c r="M33" s="122">
        <f t="shared" si="3"/>
        <v>0</v>
      </c>
      <c r="N33" s="123">
        <f t="shared" si="3"/>
        <v>0</v>
      </c>
      <c r="O33" s="124">
        <f>SUM(M33:N33)</f>
        <v>0</v>
      </c>
      <c r="P33" s="314"/>
    </row>
    <row r="34" spans="2:16" ht="24" customHeight="1" thickBot="1">
      <c r="B34" s="303"/>
      <c r="C34" s="285"/>
      <c r="D34" s="107" t="s">
        <v>38</v>
      </c>
      <c r="E34" s="116">
        <f>SUM(E26,E28,E30,E32)</f>
        <v>0</v>
      </c>
      <c r="F34" s="116">
        <f t="shared" si="5"/>
        <v>0</v>
      </c>
      <c r="G34" s="116">
        <f t="shared" si="5"/>
        <v>0</v>
      </c>
      <c r="H34" s="116">
        <f t="shared" si="5"/>
        <v>0</v>
      </c>
      <c r="I34" s="116">
        <f t="shared" si="5"/>
        <v>0</v>
      </c>
      <c r="J34" s="116">
        <f t="shared" si="5"/>
        <v>0</v>
      </c>
      <c r="K34" s="116">
        <f t="shared" si="5"/>
        <v>0</v>
      </c>
      <c r="L34" s="116">
        <f t="shared" si="5"/>
        <v>0</v>
      </c>
      <c r="M34" s="125">
        <f t="shared" si="3"/>
        <v>0</v>
      </c>
      <c r="N34" s="126">
        <f t="shared" si="3"/>
        <v>0</v>
      </c>
      <c r="O34" s="127">
        <f>SUM(M34:N34)</f>
        <v>0</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315"/>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16A8AD35-66DE-4AF6-9540-EAB1452A40F9}">
      <formula1>0</formula1>
      <formula2>99999999999999</formula2>
    </dataValidation>
  </dataValidation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E6F53-A935-4CCE-BEAB-3AD5C5ED2F5C}">
  <sheetPr codeName="Sheet14"/>
  <dimension ref="B1:P47"/>
  <sheetViews>
    <sheetView showGridLines="0" showRowColHeaders="0" topLeftCell="B1" zoomScaleNormal="100" workbookViewId="0">
      <pane ySplit="4" topLeftCell="A23" activePane="bottomLeft" state="frozen"/>
      <selection pane="bottomLeft" activeCell="I35" sqref="I35:J35"/>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14000</v>
      </c>
      <c r="C8" s="143" t="s">
        <v>22</v>
      </c>
      <c r="D8" s="91"/>
      <c r="E8" s="282" t="s">
        <v>23</v>
      </c>
      <c r="F8" s="282"/>
      <c r="G8" s="282"/>
      <c r="H8" s="282"/>
      <c r="I8" s="282"/>
      <c r="J8" s="282"/>
      <c r="K8" s="282"/>
      <c r="L8" s="282"/>
      <c r="M8" s="91"/>
      <c r="N8" s="91"/>
      <c r="O8" s="91"/>
      <c r="P8" s="90"/>
    </row>
    <row r="9" spans="2:16" ht="25" customHeight="1">
      <c r="B9" s="144">
        <f>SUM(O21,O34)</f>
        <v>0</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c r="B12" s="307" t="s">
        <v>34</v>
      </c>
      <c r="C12" s="290" t="s">
        <v>35</v>
      </c>
      <c r="D12" s="97" t="s">
        <v>36</v>
      </c>
      <c r="E12" s="70"/>
      <c r="F12" s="66"/>
      <c r="G12" s="62"/>
      <c r="H12" s="62"/>
      <c r="I12" s="62"/>
      <c r="J12" s="62"/>
      <c r="K12" s="62"/>
      <c r="L12" s="62"/>
      <c r="M12" s="98">
        <f>SUM(I12,G12,E12,K12)</f>
        <v>0</v>
      </c>
      <c r="N12" s="99">
        <f>SUM(J12,H12,F12,L12)</f>
        <v>0</v>
      </c>
      <c r="O12" s="100">
        <f>SUM(M12:N12)</f>
        <v>0</v>
      </c>
      <c r="P12" s="296" t="s">
        <v>37</v>
      </c>
    </row>
    <row r="13" spans="2:16" ht="24" customHeight="1" thickBot="1">
      <c r="B13" s="308"/>
      <c r="C13" s="291"/>
      <c r="D13" s="101" t="s">
        <v>38</v>
      </c>
      <c r="E13" s="71"/>
      <c r="F13" s="67"/>
      <c r="G13" s="63"/>
      <c r="H13" s="63"/>
      <c r="I13" s="63"/>
      <c r="J13" s="63"/>
      <c r="K13" s="63"/>
      <c r="L13" s="63"/>
      <c r="M13" s="102">
        <f>SUM(I13,G13,E13,K13)</f>
        <v>0</v>
      </c>
      <c r="N13" s="103">
        <f>SUM(J13,H13,F13,L13)</f>
        <v>0</v>
      </c>
      <c r="O13" s="104">
        <f>SUM(M13:N13)</f>
        <v>0</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c r="B16" s="308"/>
      <c r="C16" s="292" t="s">
        <v>40</v>
      </c>
      <c r="D16" s="97" t="s">
        <v>36</v>
      </c>
      <c r="E16" s="70"/>
      <c r="F16" s="68"/>
      <c r="G16" s="64"/>
      <c r="H16" s="64"/>
      <c r="I16" s="64"/>
      <c r="J16" s="64"/>
      <c r="K16" s="64"/>
      <c r="L16" s="64"/>
      <c r="M16" s="98">
        <f t="shared" si="0"/>
        <v>0</v>
      </c>
      <c r="N16" s="99">
        <f t="shared" si="0"/>
        <v>0</v>
      </c>
      <c r="O16" s="100">
        <f t="shared" si="1"/>
        <v>0</v>
      </c>
      <c r="P16" s="297"/>
    </row>
    <row r="17" spans="2:16" ht="24" customHeight="1" thickBot="1">
      <c r="B17" s="308"/>
      <c r="C17" s="293"/>
      <c r="D17" s="101" t="s">
        <v>38</v>
      </c>
      <c r="E17" s="71"/>
      <c r="F17" s="69"/>
      <c r="G17" s="65"/>
      <c r="H17" s="65"/>
      <c r="I17" s="65"/>
      <c r="J17" s="65"/>
      <c r="K17" s="65"/>
      <c r="L17" s="65"/>
      <c r="M17" s="102">
        <f t="shared" si="0"/>
        <v>0</v>
      </c>
      <c r="N17" s="103">
        <f t="shared" si="0"/>
        <v>0</v>
      </c>
      <c r="O17" s="104">
        <f t="shared" si="1"/>
        <v>0</v>
      </c>
      <c r="P17" s="297"/>
    </row>
    <row r="18" spans="2:16" ht="24" customHeight="1">
      <c r="B18" s="308"/>
      <c r="C18" s="300" t="s">
        <v>41</v>
      </c>
      <c r="D18" s="97" t="s">
        <v>36</v>
      </c>
      <c r="E18" s="70"/>
      <c r="F18" s="70"/>
      <c r="G18" s="60"/>
      <c r="H18" s="60"/>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0</v>
      </c>
      <c r="H20" s="106">
        <f t="shared" si="2"/>
        <v>0</v>
      </c>
      <c r="I20" s="106">
        <f t="shared" si="2"/>
        <v>0</v>
      </c>
      <c r="J20" s="106">
        <f t="shared" si="2"/>
        <v>0</v>
      </c>
      <c r="K20" s="106">
        <f t="shared" si="2"/>
        <v>0</v>
      </c>
      <c r="L20" s="106">
        <f t="shared" si="2"/>
        <v>0</v>
      </c>
      <c r="M20" s="122">
        <f t="shared" si="0"/>
        <v>0</v>
      </c>
      <c r="N20" s="123">
        <f t="shared" si="0"/>
        <v>0</v>
      </c>
      <c r="O20" s="124">
        <f t="shared" si="1"/>
        <v>0</v>
      </c>
      <c r="P20" s="297"/>
    </row>
    <row r="21" spans="2:16" ht="24" customHeight="1" thickBot="1">
      <c r="B21" s="308"/>
      <c r="C21" s="285"/>
      <c r="D21" s="107" t="s">
        <v>38</v>
      </c>
      <c r="E21" s="108">
        <f>SUM(E13,E15,E17,E19)</f>
        <v>0</v>
      </c>
      <c r="F21" s="108">
        <f t="shared" si="2"/>
        <v>0</v>
      </c>
      <c r="G21" s="108">
        <f t="shared" si="2"/>
        <v>0</v>
      </c>
      <c r="H21" s="108">
        <f t="shared" si="2"/>
        <v>0</v>
      </c>
      <c r="I21" s="108">
        <f t="shared" si="2"/>
        <v>0</v>
      </c>
      <c r="J21" s="108">
        <f t="shared" si="2"/>
        <v>0</v>
      </c>
      <c r="K21" s="108">
        <f t="shared" si="2"/>
        <v>0</v>
      </c>
      <c r="L21" s="108">
        <f t="shared" si="2"/>
        <v>0</v>
      </c>
      <c r="M21" s="125">
        <f t="shared" si="0"/>
        <v>0</v>
      </c>
      <c r="N21" s="126">
        <f t="shared" si="0"/>
        <v>0</v>
      </c>
      <c r="O21" s="127">
        <f t="shared" si="1"/>
        <v>0</v>
      </c>
      <c r="P21" s="297"/>
    </row>
    <row r="22" spans="2:16" ht="24" customHeight="1">
      <c r="B22" s="308"/>
      <c r="C22" s="305" t="s">
        <v>43</v>
      </c>
      <c r="D22" s="97" t="s">
        <v>36</v>
      </c>
      <c r="E22" s="169"/>
      <c r="F22" s="118"/>
      <c r="G22" s="118"/>
      <c r="H22" s="118"/>
      <c r="I22" s="118"/>
      <c r="J22" s="118"/>
      <c r="K22" s="118"/>
      <c r="L22" s="171"/>
      <c r="M22" s="109">
        <f t="shared" si="0"/>
        <v>0</v>
      </c>
      <c r="N22" s="110">
        <f t="shared" si="0"/>
        <v>0</v>
      </c>
      <c r="O22" s="111">
        <f t="shared" si="1"/>
        <v>0</v>
      </c>
      <c r="P22" s="297"/>
    </row>
    <row r="23" spans="2:16" ht="24" customHeight="1" thickBot="1">
      <c r="B23" s="308"/>
      <c r="C23" s="306"/>
      <c r="D23" s="101" t="s">
        <v>38</v>
      </c>
      <c r="E23" s="170"/>
      <c r="F23" s="172"/>
      <c r="G23" s="172"/>
      <c r="H23" s="172"/>
      <c r="I23" s="172"/>
      <c r="J23" s="172"/>
      <c r="K23" s="172"/>
      <c r="L23" s="173"/>
      <c r="M23" s="112">
        <f t="shared" si="0"/>
        <v>0</v>
      </c>
      <c r="N23" s="113">
        <f t="shared" si="0"/>
        <v>0</v>
      </c>
      <c r="O23" s="114">
        <f t="shared" si="1"/>
        <v>0</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v>7000</v>
      </c>
      <c r="J29" s="68">
        <v>7000</v>
      </c>
      <c r="K29" s="64">
        <v>0</v>
      </c>
      <c r="L29" s="64">
        <v>0</v>
      </c>
      <c r="M29" s="98">
        <f t="shared" si="3"/>
        <v>7000</v>
      </c>
      <c r="N29" s="99">
        <f t="shared" si="3"/>
        <v>7000</v>
      </c>
      <c r="O29" s="100">
        <f t="shared" si="4"/>
        <v>14000</v>
      </c>
      <c r="P29" s="314"/>
    </row>
    <row r="30" spans="2:16" ht="24" customHeight="1" thickBot="1">
      <c r="B30" s="303"/>
      <c r="C30" s="293"/>
      <c r="D30" s="101" t="s">
        <v>38</v>
      </c>
      <c r="E30" s="69"/>
      <c r="F30" s="65"/>
      <c r="G30" s="65"/>
      <c r="H30" s="69"/>
      <c r="I30" s="65">
        <v>0</v>
      </c>
      <c r="J30" s="69">
        <v>0</v>
      </c>
      <c r="K30" s="65">
        <v>0</v>
      </c>
      <c r="L30" s="65">
        <v>0</v>
      </c>
      <c r="M30" s="102">
        <f t="shared" si="3"/>
        <v>0</v>
      </c>
      <c r="N30" s="103">
        <f t="shared" si="3"/>
        <v>0</v>
      </c>
      <c r="O30" s="104">
        <f t="shared" si="4"/>
        <v>0</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7000</v>
      </c>
      <c r="J33" s="115">
        <f t="shared" si="5"/>
        <v>7000</v>
      </c>
      <c r="K33" s="115">
        <f t="shared" si="5"/>
        <v>0</v>
      </c>
      <c r="L33" s="115">
        <f t="shared" si="5"/>
        <v>0</v>
      </c>
      <c r="M33" s="122">
        <f t="shared" si="3"/>
        <v>7000</v>
      </c>
      <c r="N33" s="123">
        <f t="shared" si="3"/>
        <v>7000</v>
      </c>
      <c r="O33" s="124">
        <f>SUM(M33:N33)</f>
        <v>14000</v>
      </c>
      <c r="P33" s="314"/>
    </row>
    <row r="34" spans="2:16" ht="24" customHeight="1" thickBot="1">
      <c r="B34" s="303"/>
      <c r="C34" s="285"/>
      <c r="D34" s="107" t="s">
        <v>38</v>
      </c>
      <c r="E34" s="116">
        <f>SUM(E26,E28,E30,E32)</f>
        <v>0</v>
      </c>
      <c r="F34" s="116">
        <f t="shared" si="5"/>
        <v>0</v>
      </c>
      <c r="G34" s="116">
        <f t="shared" si="5"/>
        <v>0</v>
      </c>
      <c r="H34" s="116">
        <f t="shared" si="5"/>
        <v>0</v>
      </c>
      <c r="I34" s="116">
        <f t="shared" si="5"/>
        <v>0</v>
      </c>
      <c r="J34" s="116">
        <f t="shared" si="5"/>
        <v>0</v>
      </c>
      <c r="K34" s="116">
        <f t="shared" si="5"/>
        <v>0</v>
      </c>
      <c r="L34" s="116">
        <f t="shared" si="5"/>
        <v>0</v>
      </c>
      <c r="M34" s="125">
        <f t="shared" si="3"/>
        <v>0</v>
      </c>
      <c r="N34" s="126">
        <f t="shared" si="3"/>
        <v>0</v>
      </c>
      <c r="O34" s="127">
        <f>SUM(M34:N34)</f>
        <v>0</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315"/>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CB3BC785-AD5C-431A-940A-FF9005643EE5}">
      <formula1>0</formula1>
      <formula2>99999999999999</formula2>
    </dataValidation>
  </dataValidation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161E-53B3-D648-8F9C-F07EE12FFA37}">
  <sheetPr codeName="Sheet5">
    <tabColor rgb="FFFF0000"/>
  </sheetPr>
  <dimension ref="A1:Z27"/>
  <sheetViews>
    <sheetView showGridLines="0" zoomScale="130" zoomScaleNormal="130" workbookViewId="0">
      <pane xSplit="3" ySplit="4" topLeftCell="D5" activePane="bottomRight" state="frozen"/>
      <selection pane="topRight" activeCell="D1" sqref="D1"/>
      <selection pane="bottomLeft" activeCell="A5" sqref="A5"/>
      <selection pane="bottomRight" activeCell="D16" sqref="D16"/>
    </sheetView>
  </sheetViews>
  <sheetFormatPr defaultColWidth="8.54296875" defaultRowHeight="14.5"/>
  <cols>
    <col min="1" max="1" width="19.453125" style="1" customWidth="1"/>
    <col min="2" max="2" width="16" style="1" customWidth="1"/>
    <col min="3" max="3" width="25.54296875" customWidth="1"/>
    <col min="4" max="16" width="8.81640625" customWidth="1"/>
    <col min="17" max="19" width="8.81640625" style="2" customWidth="1"/>
    <col min="20" max="25" width="8.81640625" customWidth="1"/>
    <col min="26" max="26" width="31.453125" customWidth="1"/>
  </cols>
  <sheetData>
    <row r="1" spans="1:26" ht="40.4" customHeight="1">
      <c r="A1" s="262" t="s">
        <v>402</v>
      </c>
      <c r="D1" s="320" t="s">
        <v>48</v>
      </c>
      <c r="E1" s="321"/>
      <c r="F1" s="321"/>
      <c r="G1" s="321"/>
      <c r="H1" s="321"/>
      <c r="I1" s="321"/>
      <c r="J1" s="321"/>
      <c r="K1" s="322"/>
      <c r="O1" s="320" t="s">
        <v>49</v>
      </c>
      <c r="P1" s="321"/>
      <c r="Q1" s="321"/>
      <c r="R1" s="321"/>
      <c r="S1" s="321"/>
      <c r="T1" s="321"/>
      <c r="U1" s="321"/>
      <c r="V1" s="322"/>
    </row>
    <row r="2" spans="1:26" ht="39" customHeight="1">
      <c r="A2" s="4"/>
      <c r="B2" s="4"/>
      <c r="C2" s="316" t="s">
        <v>50</v>
      </c>
      <c r="D2" s="318" t="s">
        <v>25</v>
      </c>
      <c r="E2" s="318"/>
      <c r="F2" s="318" t="s">
        <v>26</v>
      </c>
      <c r="G2" s="318"/>
      <c r="H2" s="318" t="s">
        <v>27</v>
      </c>
      <c r="I2" s="318"/>
      <c r="J2" s="318" t="s">
        <v>28</v>
      </c>
      <c r="K2" s="318"/>
      <c r="L2" s="323" t="s">
        <v>51</v>
      </c>
      <c r="M2" s="324"/>
      <c r="N2" s="325"/>
      <c r="O2" s="318" t="s">
        <v>25</v>
      </c>
      <c r="P2" s="318"/>
      <c r="Q2" s="318" t="s">
        <v>26</v>
      </c>
      <c r="R2" s="318"/>
      <c r="S2" s="318" t="s">
        <v>27</v>
      </c>
      <c r="T2" s="318"/>
      <c r="U2" s="318" t="s">
        <v>28</v>
      </c>
      <c r="V2" s="318"/>
      <c r="W2" s="323" t="s">
        <v>52</v>
      </c>
      <c r="X2" s="324"/>
      <c r="Y2" s="325"/>
    </row>
    <row r="3" spans="1:26" ht="20.149999999999999" customHeight="1">
      <c r="A3" s="4"/>
      <c r="B3" s="4"/>
      <c r="C3" s="317"/>
      <c r="D3" s="229" t="s">
        <v>30</v>
      </c>
      <c r="E3" s="229" t="s">
        <v>31</v>
      </c>
      <c r="F3" s="229" t="s">
        <v>30</v>
      </c>
      <c r="G3" s="229" t="s">
        <v>31</v>
      </c>
      <c r="H3" s="229" t="s">
        <v>30</v>
      </c>
      <c r="I3" s="229" t="s">
        <v>31</v>
      </c>
      <c r="J3" s="229" t="s">
        <v>30</v>
      </c>
      <c r="K3" s="229" t="s">
        <v>31</v>
      </c>
      <c r="L3" s="55" t="s">
        <v>30</v>
      </c>
      <c r="M3" s="55" t="s">
        <v>31</v>
      </c>
      <c r="N3" s="55" t="s">
        <v>29</v>
      </c>
      <c r="O3" s="229" t="s">
        <v>30</v>
      </c>
      <c r="P3" s="229" t="s">
        <v>31</v>
      </c>
      <c r="Q3" s="229" t="s">
        <v>30</v>
      </c>
      <c r="R3" s="229" t="s">
        <v>31</v>
      </c>
      <c r="S3" s="229" t="s">
        <v>30</v>
      </c>
      <c r="T3" s="229" t="s">
        <v>31</v>
      </c>
      <c r="U3" s="229" t="s">
        <v>30</v>
      </c>
      <c r="V3" s="229" t="s">
        <v>31</v>
      </c>
      <c r="W3" s="55" t="s">
        <v>30</v>
      </c>
      <c r="X3" s="55" t="s">
        <v>31</v>
      </c>
      <c r="Y3" s="55" t="s">
        <v>29</v>
      </c>
      <c r="Z3" s="16" t="s">
        <v>53</v>
      </c>
    </row>
    <row r="4" spans="1:26" ht="56.15" customHeight="1" thickBot="1">
      <c r="A4" s="6" t="s">
        <v>54</v>
      </c>
      <c r="B4" s="6" t="s">
        <v>55</v>
      </c>
      <c r="C4" s="6" t="s">
        <v>50</v>
      </c>
      <c r="D4" s="5" t="s">
        <v>56</v>
      </c>
      <c r="E4" s="5" t="s">
        <v>57</v>
      </c>
      <c r="F4" s="5" t="s">
        <v>58</v>
      </c>
      <c r="G4" s="5" t="s">
        <v>59</v>
      </c>
      <c r="H4" s="5" t="s">
        <v>60</v>
      </c>
      <c r="I4" s="5" t="s">
        <v>61</v>
      </c>
      <c r="J4" s="5" t="s">
        <v>62</v>
      </c>
      <c r="K4" s="5" t="s">
        <v>63</v>
      </c>
      <c r="L4" s="6" t="s">
        <v>64</v>
      </c>
      <c r="M4" s="6" t="s">
        <v>65</v>
      </c>
      <c r="N4" s="6" t="s">
        <v>66</v>
      </c>
      <c r="O4" s="158" t="s">
        <v>67</v>
      </c>
      <c r="P4" s="158" t="s">
        <v>68</v>
      </c>
      <c r="Q4" s="158" t="s">
        <v>69</v>
      </c>
      <c r="R4" s="158" t="s">
        <v>70</v>
      </c>
      <c r="S4" s="158" t="s">
        <v>71</v>
      </c>
      <c r="T4" s="158" t="s">
        <v>72</v>
      </c>
      <c r="U4" s="158" t="s">
        <v>73</v>
      </c>
      <c r="V4" s="158" t="s">
        <v>74</v>
      </c>
      <c r="W4" s="158" t="s">
        <v>75</v>
      </c>
      <c r="X4" s="158" t="s">
        <v>76</v>
      </c>
      <c r="Y4" s="158" t="s">
        <v>77</v>
      </c>
      <c r="Z4" s="162" t="s">
        <v>18</v>
      </c>
    </row>
    <row r="5" spans="1:26">
      <c r="A5" s="73" t="s">
        <v>78</v>
      </c>
      <c r="B5" s="193" t="s">
        <v>34</v>
      </c>
      <c r="C5" s="74" t="s">
        <v>35</v>
      </c>
      <c r="D5" s="78">
        <f>'A1 - Children reached'!E12</f>
        <v>0</v>
      </c>
      <c r="E5" s="176">
        <f>'A1 - Children reached'!F12</f>
        <v>0</v>
      </c>
      <c r="F5" s="176">
        <f>'A1 - Children reached'!G12</f>
        <v>64578.194499999998</v>
      </c>
      <c r="G5" s="176">
        <f>'A1 - Children reached'!H12</f>
        <v>69513.755499999999</v>
      </c>
      <c r="H5" s="176">
        <f>'A1 - Children reached'!I12</f>
        <v>69373.955499999996</v>
      </c>
      <c r="I5" s="176">
        <f>'A1 - Children reached'!J12</f>
        <v>73134.094500000007</v>
      </c>
      <c r="J5" s="176">
        <f>'A1 - Children reached'!K12</f>
        <v>27258</v>
      </c>
      <c r="K5" s="176">
        <f>'A1 - Children reached'!L12</f>
        <v>25162</v>
      </c>
      <c r="L5" s="176">
        <f>'A1 - Children reached'!M12</f>
        <v>161210.15</v>
      </c>
      <c r="M5" s="177">
        <f>'A1 - Children reached'!N12</f>
        <v>167809.85</v>
      </c>
      <c r="N5" s="175">
        <f>SUM(a1_children_reached[[#This Row],[Total female targetted]:[Total male targetted]])</f>
        <v>329020</v>
      </c>
      <c r="O5" s="79">
        <f>'A1 - Children reached'!E13</f>
        <v>0</v>
      </c>
      <c r="P5" s="79">
        <f>'A1 - Children reached'!F13</f>
        <v>0</v>
      </c>
      <c r="Q5" s="79">
        <f>'A1 - Children reached'!G13</f>
        <v>50157.194499999998</v>
      </c>
      <c r="R5" s="79">
        <f>'A1 - Children reached'!H13</f>
        <v>53604.755499999999</v>
      </c>
      <c r="S5" s="79">
        <f>'A1 - Children reached'!I13</f>
        <v>71909.955499999996</v>
      </c>
      <c r="T5" s="79">
        <f>'A1 - Children reached'!J13</f>
        <v>76023.094500000007</v>
      </c>
      <c r="U5" s="79">
        <f>'A1 - Children reached'!K13</f>
        <v>27615</v>
      </c>
      <c r="V5" s="79">
        <f>'A1 - Children reached'!L13</f>
        <v>25530</v>
      </c>
      <c r="W5" s="79">
        <f>'A1 - Children reached'!M13</f>
        <v>149682.15</v>
      </c>
      <c r="X5" s="79">
        <f>'A1 - Children reached'!N13</f>
        <v>155157.85</v>
      </c>
      <c r="Y5" s="88">
        <f>SUM(a1_children_reached[[#This Row],[Total female reached]:[Total male reached]])</f>
        <v>304840</v>
      </c>
      <c r="Z5" s="188" t="str">
        <f>'A0 - Report information'!$C$2</f>
        <v>MYRP|No|Palestine|44197|44377|Progress|44375|19-ECW-MYRP-0006, SC190207|19-ECW-MYRP-0006, SC190207|19-ECW-MYRP-0006, SC190207|19-ECW-MYRP-0006, SC190207|19-ECW-MYRP-0006, SC190207|19-ECW-MYRP-0006, SC190207|19-ECW-MYRP-0006, SC190207|19-ECW-MYRP-0006, SC190207|||</v>
      </c>
    </row>
    <row r="6" spans="1:26">
      <c r="A6" s="75" t="s">
        <v>78</v>
      </c>
      <c r="B6" s="194" t="s">
        <v>34</v>
      </c>
      <c r="C6" s="7" t="s">
        <v>39</v>
      </c>
      <c r="D6" s="80">
        <f>'A1 - Children reached'!E14</f>
        <v>0</v>
      </c>
      <c r="E6" s="81">
        <f>'A1 - Children reached'!F14</f>
        <v>0</v>
      </c>
      <c r="F6" s="81">
        <f>'A1 - Children reached'!G14</f>
        <v>0</v>
      </c>
      <c r="G6" s="81">
        <f>'A1 - Children reached'!H14</f>
        <v>0</v>
      </c>
      <c r="H6" s="81">
        <f>'A1 - Children reached'!I14</f>
        <v>0</v>
      </c>
      <c r="I6" s="81">
        <f>'A1 - Children reached'!J14</f>
        <v>0</v>
      </c>
      <c r="J6" s="81">
        <f>'A1 - Children reached'!K14</f>
        <v>0</v>
      </c>
      <c r="K6" s="81">
        <f>'A1 - Children reached'!L14</f>
        <v>0</v>
      </c>
      <c r="L6" s="81">
        <f>'A1 - Children reached'!M14</f>
        <v>0</v>
      </c>
      <c r="M6" s="178">
        <f>'A1 - Children reached'!N14</f>
        <v>0</v>
      </c>
      <c r="N6" s="175">
        <f>SUM(a1_children_reached[[#This Row],[Total female targetted]:[Total male targetted]])</f>
        <v>0</v>
      </c>
      <c r="O6" s="82">
        <f>'A1 - Children reached'!E15</f>
        <v>0</v>
      </c>
      <c r="P6" s="82">
        <f>'A1 - Children reached'!F15</f>
        <v>0</v>
      </c>
      <c r="Q6" s="82">
        <f>'A1 - Children reached'!G15</f>
        <v>0</v>
      </c>
      <c r="R6" s="82">
        <f>'A1 - Children reached'!H15</f>
        <v>0</v>
      </c>
      <c r="S6" s="82">
        <f>'A1 - Children reached'!I15</f>
        <v>0</v>
      </c>
      <c r="T6" s="82">
        <f>'A1 - Children reached'!J15</f>
        <v>0</v>
      </c>
      <c r="U6" s="82">
        <f>'A1 - Children reached'!K15</f>
        <v>0</v>
      </c>
      <c r="V6" s="82">
        <f>'A1 - Children reached'!L15</f>
        <v>0</v>
      </c>
      <c r="W6" s="82">
        <f>'A1 - Children reached'!M15</f>
        <v>0</v>
      </c>
      <c r="X6" s="82">
        <f>'A1 - Children reached'!N15</f>
        <v>0</v>
      </c>
      <c r="Y6" s="88">
        <f>SUM(a1_children_reached[[#This Row],[Total female reached]:[Total male reached]])</f>
        <v>0</v>
      </c>
      <c r="Z6" s="189" t="str">
        <f>'A0 - Report information'!$C$2</f>
        <v>MYRP|No|Palestine|44197|44377|Progress|44375|19-ECW-MYRP-0006, SC190207|19-ECW-MYRP-0006, SC190207|19-ECW-MYRP-0006, SC190207|19-ECW-MYRP-0006, SC190207|19-ECW-MYRP-0006, SC190207|19-ECW-MYRP-0006, SC190207|19-ECW-MYRP-0006, SC190207|19-ECW-MYRP-0006, SC190207|||</v>
      </c>
    </row>
    <row r="7" spans="1:26">
      <c r="A7" s="75" t="s">
        <v>78</v>
      </c>
      <c r="B7" s="194" t="s">
        <v>34</v>
      </c>
      <c r="C7" s="199" t="s">
        <v>40</v>
      </c>
      <c r="D7" s="80">
        <f>'A1 - Children reached'!E16</f>
        <v>0</v>
      </c>
      <c r="E7" s="81">
        <f>'A1 - Children reached'!F16</f>
        <v>0</v>
      </c>
      <c r="F7" s="81">
        <f>'A1 - Children reached'!G16</f>
        <v>38141</v>
      </c>
      <c r="G7" s="81">
        <f>'A1 - Children reached'!H16</f>
        <v>39777</v>
      </c>
      <c r="H7" s="81">
        <f>'A1 - Children reached'!I16</f>
        <v>13654</v>
      </c>
      <c r="I7" s="81">
        <f>'A1 - Children reached'!J16</f>
        <v>16596</v>
      </c>
      <c r="J7" s="81">
        <f>'A1 - Children reached'!K16</f>
        <v>51227</v>
      </c>
      <c r="K7" s="81">
        <f>'A1 - Children reached'!L16</f>
        <v>49965</v>
      </c>
      <c r="L7" s="81">
        <f>'A1 - Children reached'!M16</f>
        <v>103022</v>
      </c>
      <c r="M7" s="178">
        <f>'A1 - Children reached'!N16</f>
        <v>106338</v>
      </c>
      <c r="N7" s="175">
        <f>SUM(a1_children_reached[[#This Row],[Total female targetted]:[Total male targetted]])</f>
        <v>209360</v>
      </c>
      <c r="O7" s="82">
        <f>'A1 - Children reached'!E17</f>
        <v>0</v>
      </c>
      <c r="P7" s="82">
        <f>'A1 - Children reached'!F17</f>
        <v>0</v>
      </c>
      <c r="Q7" s="82">
        <f>'A1 - Children reached'!G17</f>
        <v>6822</v>
      </c>
      <c r="R7" s="82">
        <f>'A1 - Children reached'!H17</f>
        <v>7694</v>
      </c>
      <c r="S7" s="82">
        <f>'A1 - Children reached'!I17</f>
        <v>16409</v>
      </c>
      <c r="T7" s="82">
        <f>'A1 - Children reached'!J17</f>
        <v>20305</v>
      </c>
      <c r="U7" s="82">
        <f>'A1 - Children reached'!K17</f>
        <v>15723</v>
      </c>
      <c r="V7" s="82">
        <f>'A1 - Children reached'!L17</f>
        <v>14461</v>
      </c>
      <c r="W7" s="82">
        <f>'A1 - Children reached'!M17</f>
        <v>38954</v>
      </c>
      <c r="X7" s="82">
        <f>'A1 - Children reached'!N17</f>
        <v>42460</v>
      </c>
      <c r="Y7" s="88">
        <f>SUM(a1_children_reached[[#This Row],[Total female reached]:[Total male reached]])</f>
        <v>81414</v>
      </c>
      <c r="Z7" s="189" t="str">
        <f>'A0 - Report information'!$C$2</f>
        <v>MYRP|No|Palestine|44197|44377|Progress|44375|19-ECW-MYRP-0006, SC190207|19-ECW-MYRP-0006, SC190207|19-ECW-MYRP-0006, SC190207|19-ECW-MYRP-0006, SC190207|19-ECW-MYRP-0006, SC190207|19-ECW-MYRP-0006, SC190207|19-ECW-MYRP-0006, SC190207|19-ECW-MYRP-0006, SC190207|||</v>
      </c>
    </row>
    <row r="8" spans="1:26">
      <c r="A8" s="75" t="s">
        <v>78</v>
      </c>
      <c r="B8" s="194" t="s">
        <v>34</v>
      </c>
      <c r="C8" s="141" t="s">
        <v>79</v>
      </c>
      <c r="D8" s="80">
        <f>'A1 - Children reached'!E18</f>
        <v>0</v>
      </c>
      <c r="E8" s="81">
        <f>'A1 - Children reached'!F18</f>
        <v>0</v>
      </c>
      <c r="F8" s="81">
        <f>'A1 - Children reached'!G18</f>
        <v>0</v>
      </c>
      <c r="G8" s="81">
        <f>'A1 - Children reached'!H18</f>
        <v>0</v>
      </c>
      <c r="H8" s="81">
        <f>'A1 - Children reached'!I18</f>
        <v>0</v>
      </c>
      <c r="I8" s="81">
        <f>'A1 - Children reached'!J18</f>
        <v>0</v>
      </c>
      <c r="J8" s="81">
        <f>'A1 - Children reached'!K18</f>
        <v>0</v>
      </c>
      <c r="K8" s="81">
        <f>'A1 - Children reached'!L18</f>
        <v>0</v>
      </c>
      <c r="L8" s="81">
        <f>'A1 - Children reached'!M18</f>
        <v>0</v>
      </c>
      <c r="M8" s="178">
        <f>'A1 - Children reached'!N18</f>
        <v>0</v>
      </c>
      <c r="N8" s="175">
        <f>SUM(a1_children_reached[[#This Row],[Total female targetted]:[Total male targetted]])</f>
        <v>0</v>
      </c>
      <c r="O8" s="82">
        <f>'A1 - Children reached'!E19</f>
        <v>0</v>
      </c>
      <c r="P8" s="82">
        <f>'A1 - Children reached'!F19</f>
        <v>0</v>
      </c>
      <c r="Q8" s="82">
        <f>'A1 - Children reached'!G19</f>
        <v>0</v>
      </c>
      <c r="R8" s="82">
        <f>'A1 - Children reached'!H19</f>
        <v>0</v>
      </c>
      <c r="S8" s="82">
        <f>'A1 - Children reached'!I19</f>
        <v>0</v>
      </c>
      <c r="T8" s="82">
        <f>'A1 - Children reached'!J19</f>
        <v>0</v>
      </c>
      <c r="U8" s="82">
        <f>'A1 - Children reached'!K19</f>
        <v>0</v>
      </c>
      <c r="V8" s="82">
        <f>'A1 - Children reached'!L19</f>
        <v>0</v>
      </c>
      <c r="W8" s="82">
        <f>'A1 - Children reached'!M19</f>
        <v>0</v>
      </c>
      <c r="X8" s="82">
        <f>'A1 - Children reached'!N19</f>
        <v>0</v>
      </c>
      <c r="Y8" s="88">
        <f>SUM(a1_children_reached[[#This Row],[Total female reached]:[Total male reached]])</f>
        <v>0</v>
      </c>
      <c r="Z8" s="190" t="str">
        <f>'A0 - Report information'!$C$2</f>
        <v>MYRP|No|Palestine|44197|44377|Progress|44375|19-ECW-MYRP-0006, SC190207|19-ECW-MYRP-0006, SC190207|19-ECW-MYRP-0006, SC190207|19-ECW-MYRP-0006, SC190207|19-ECW-MYRP-0006, SC190207|19-ECW-MYRP-0006, SC190207|19-ECW-MYRP-0006, SC190207|19-ECW-MYRP-0006, SC190207|||</v>
      </c>
    </row>
    <row r="9" spans="1:26">
      <c r="A9" s="75" t="s">
        <v>78</v>
      </c>
      <c r="B9" s="194" t="s">
        <v>34</v>
      </c>
      <c r="C9" s="72" t="s">
        <v>29</v>
      </c>
      <c r="D9" s="80">
        <f>'A1 - Children reached'!E20</f>
        <v>0</v>
      </c>
      <c r="E9" s="81">
        <f>'A1 - Children reached'!F20</f>
        <v>0</v>
      </c>
      <c r="F9" s="81">
        <f>'A1 - Children reached'!G20</f>
        <v>102719.1945</v>
      </c>
      <c r="G9" s="81">
        <f>'A1 - Children reached'!H20</f>
        <v>109290.7555</v>
      </c>
      <c r="H9" s="81">
        <f>'A1 - Children reached'!I20</f>
        <v>83027.955499999996</v>
      </c>
      <c r="I9" s="81">
        <f>'A1 - Children reached'!J20</f>
        <v>89730.094500000007</v>
      </c>
      <c r="J9" s="81">
        <f>'A1 - Children reached'!K20</f>
        <v>78485</v>
      </c>
      <c r="K9" s="81">
        <f>'A1 - Children reached'!L20</f>
        <v>75127</v>
      </c>
      <c r="L9" s="81">
        <f>'A1 - Children reached'!M20</f>
        <v>264232.15000000002</v>
      </c>
      <c r="M9" s="178">
        <f>'A1 - Children reached'!N20</f>
        <v>274147.84999999998</v>
      </c>
      <c r="N9" s="175">
        <f>SUM(a1_children_reached[[#This Row],[Total female targetted]:[Total male targetted]])</f>
        <v>538380</v>
      </c>
      <c r="O9" s="82">
        <f>'A1 - Children reached'!E21</f>
        <v>0</v>
      </c>
      <c r="P9" s="82">
        <f>'A1 - Children reached'!F21</f>
        <v>0</v>
      </c>
      <c r="Q9" s="82">
        <f>'A1 - Children reached'!G21</f>
        <v>56979.194499999998</v>
      </c>
      <c r="R9" s="82">
        <f>'A1 - Children reached'!H21</f>
        <v>61298.755499999999</v>
      </c>
      <c r="S9" s="82">
        <f>'A1 - Children reached'!I21</f>
        <v>88318.955499999996</v>
      </c>
      <c r="T9" s="82">
        <f>'A1 - Children reached'!J21</f>
        <v>96328.094500000007</v>
      </c>
      <c r="U9" s="82">
        <f>'A1 - Children reached'!K21</f>
        <v>43338</v>
      </c>
      <c r="V9" s="82">
        <f>'A1 - Children reached'!L21</f>
        <v>39991</v>
      </c>
      <c r="W9" s="82">
        <f>'A1 - Children reached'!M21</f>
        <v>188636.15</v>
      </c>
      <c r="X9" s="82">
        <f>'A1 - Children reached'!N21</f>
        <v>197617.85</v>
      </c>
      <c r="Y9" s="88">
        <f>SUM(a1_children_reached[[#This Row],[Total female reached]:[Total male reached]])</f>
        <v>386254</v>
      </c>
      <c r="Z9" s="189" t="str">
        <f>'A0 - Report information'!$C$2</f>
        <v>MYRP|No|Palestine|44197|44377|Progress|44375|19-ECW-MYRP-0006, SC190207|19-ECW-MYRP-0006, SC190207|19-ECW-MYRP-0006, SC190207|19-ECW-MYRP-0006, SC190207|19-ECW-MYRP-0006, SC190207|19-ECW-MYRP-0006, SC190207|19-ECW-MYRP-0006, SC190207|19-ECW-MYRP-0006, SC190207|||</v>
      </c>
    </row>
    <row r="10" spans="1:26" ht="15" thickBot="1">
      <c r="A10" s="76" t="s">
        <v>78</v>
      </c>
      <c r="B10" s="195" t="s">
        <v>34</v>
      </c>
      <c r="C10" s="141" t="s">
        <v>80</v>
      </c>
      <c r="D10" s="83">
        <f>'A1 - Children reached'!E22</f>
        <v>0</v>
      </c>
      <c r="E10" s="84">
        <f>'A1 - Children reached'!F22</f>
        <v>0</v>
      </c>
      <c r="F10" s="84">
        <f>'A1 - Children reached'!G22</f>
        <v>0</v>
      </c>
      <c r="G10" s="84">
        <f>'A1 - Children reached'!H22</f>
        <v>0</v>
      </c>
      <c r="H10" s="84">
        <f>'A1 - Children reached'!I22</f>
        <v>0</v>
      </c>
      <c r="I10" s="84">
        <f>'A1 - Children reached'!J22</f>
        <v>0</v>
      </c>
      <c r="J10" s="84">
        <f>'A1 - Children reached'!K22</f>
        <v>1533</v>
      </c>
      <c r="K10" s="84">
        <f>'A1 - Children reached'!L22</f>
        <v>1435</v>
      </c>
      <c r="L10" s="84">
        <f>'A1 - Children reached'!M22</f>
        <v>1533</v>
      </c>
      <c r="M10" s="179">
        <f>'A1 - Children reached'!N22</f>
        <v>1435</v>
      </c>
      <c r="N10" s="175">
        <f>SUM(a1_children_reached[[#This Row],[Total female targetted]:[Total male targetted]])</f>
        <v>2968</v>
      </c>
      <c r="O10" s="85">
        <f>'A1 - Children reached'!E23</f>
        <v>0</v>
      </c>
      <c r="P10" s="85">
        <f>'A1 - Children reached'!F23</f>
        <v>0</v>
      </c>
      <c r="Q10" s="85">
        <f>'A1 - Children reached'!G23</f>
        <v>1709</v>
      </c>
      <c r="R10" s="85">
        <f>'A1 - Children reached'!H23</f>
        <v>1838</v>
      </c>
      <c r="S10" s="85">
        <f>'A1 - Children reached'!I23</f>
        <v>2393</v>
      </c>
      <c r="T10" s="85">
        <f>'A1 - Children reached'!J23</f>
        <v>2635</v>
      </c>
      <c r="U10" s="85">
        <f>'A1 - Children reached'!K23</f>
        <v>1545</v>
      </c>
      <c r="V10" s="85">
        <f>'A1 - Children reached'!L23</f>
        <v>1444</v>
      </c>
      <c r="W10" s="85">
        <f>'A1 - Children reached'!M23</f>
        <v>5647</v>
      </c>
      <c r="X10" s="85">
        <f>'A1 - Children reached'!N23</f>
        <v>5917</v>
      </c>
      <c r="Y10" s="88">
        <f>SUM(a1_children_reached[[#This Row],[Total female reached]:[Total male reached]])</f>
        <v>11564</v>
      </c>
      <c r="Z10" s="191" t="str">
        <f>'A0 - Report information'!$C$2</f>
        <v>MYRP|No|Palestine|44197|44377|Progress|44375|19-ECW-MYRP-0006, SC190207|19-ECW-MYRP-0006, SC190207|19-ECW-MYRP-0006, SC190207|19-ECW-MYRP-0006, SC190207|19-ECW-MYRP-0006, SC190207|19-ECW-MYRP-0006, SC190207|19-ECW-MYRP-0006, SC190207|19-ECW-MYRP-0006, SC190207|||</v>
      </c>
    </row>
    <row r="11" spans="1:26">
      <c r="A11" s="86" t="s">
        <v>81</v>
      </c>
      <c r="B11" s="196" t="s">
        <v>82</v>
      </c>
      <c r="C11" s="7" t="s">
        <v>35</v>
      </c>
      <c r="D11" s="78">
        <f>'A1 - Children reached'!E25</f>
        <v>0</v>
      </c>
      <c r="E11" s="176">
        <f>'A1 - Children reached'!F25</f>
        <v>0</v>
      </c>
      <c r="F11" s="176">
        <f>'A1 - Children reached'!G25</f>
        <v>0</v>
      </c>
      <c r="G11" s="176">
        <f>'A1 - Children reached'!H25</f>
        <v>0</v>
      </c>
      <c r="H11" s="176">
        <f>'A1 - Children reached'!I25</f>
        <v>0</v>
      </c>
      <c r="I11" s="176">
        <f>'A1 - Children reached'!J25</f>
        <v>0</v>
      </c>
      <c r="J11" s="176">
        <f>'A1 - Children reached'!K25</f>
        <v>0</v>
      </c>
      <c r="K11" s="176">
        <f>'A1 - Children reached'!L25</f>
        <v>0</v>
      </c>
      <c r="L11" s="184">
        <f>SUM(D11,F11,H11,a1_children_reached[[#This Row],[Unknown level of education - Targetted female]])</f>
        <v>0</v>
      </c>
      <c r="M11" s="185">
        <f>SUM(E11,G11,I11,a1_children_reached[[#This Row],[Unknown level of education - Targetted male]])</f>
        <v>0</v>
      </c>
      <c r="N11" s="175">
        <f>SUM(a1_children_reached[[#This Row],[Total female targetted]:[Total male targetted]])</f>
        <v>0</v>
      </c>
      <c r="O11" s="87">
        <f>'A1 - Children reached'!E26</f>
        <v>0</v>
      </c>
      <c r="P11" s="87">
        <f>'A1 - Children reached'!F26</f>
        <v>0</v>
      </c>
      <c r="Q11" s="87">
        <f>'A1 - Children reached'!G26</f>
        <v>0</v>
      </c>
      <c r="R11" s="87">
        <f>'A1 - Children reached'!H26</f>
        <v>0</v>
      </c>
      <c r="S11" s="87">
        <f>'A1 - Children reached'!I26</f>
        <v>0</v>
      </c>
      <c r="T11" s="87">
        <f>'A1 - Children reached'!J26</f>
        <v>40</v>
      </c>
      <c r="U11" s="87">
        <f>'A1 - Children reached'!K26</f>
        <v>0</v>
      </c>
      <c r="V11" s="87">
        <f>'A1 - Children reached'!L26</f>
        <v>0</v>
      </c>
      <c r="W11" s="87">
        <f>'A1 - Children reached'!M26</f>
        <v>0</v>
      </c>
      <c r="X11" s="87">
        <f>'A1 - Children reached'!N26</f>
        <v>40</v>
      </c>
      <c r="Y11" s="88">
        <f>SUM(a1_children_reached[[#This Row],[Total female reached]:[Total male reached]])</f>
        <v>40</v>
      </c>
      <c r="Z11" s="192" t="str">
        <f>'A0 - Report information'!$C$2</f>
        <v>MYRP|No|Palestine|44197|44377|Progress|44375|19-ECW-MYRP-0006, SC190207|19-ECW-MYRP-0006, SC190207|19-ECW-MYRP-0006, SC190207|19-ECW-MYRP-0006, SC190207|19-ECW-MYRP-0006, SC190207|19-ECW-MYRP-0006, SC190207|19-ECW-MYRP-0006, SC190207|19-ECW-MYRP-0006, SC190207|||</v>
      </c>
    </row>
    <row r="12" spans="1:26">
      <c r="A12" s="77" t="s">
        <v>81</v>
      </c>
      <c r="B12" s="197" t="s">
        <v>82</v>
      </c>
      <c r="C12" s="7" t="s">
        <v>39</v>
      </c>
      <c r="D12" s="80">
        <f>'A1 - Children reached'!E27</f>
        <v>0</v>
      </c>
      <c r="E12" s="81">
        <f>'A1 - Children reached'!F27</f>
        <v>0</v>
      </c>
      <c r="F12" s="81">
        <f>'A1 - Children reached'!G27</f>
        <v>0</v>
      </c>
      <c r="G12" s="81">
        <f>'A1 - Children reached'!H27</f>
        <v>0</v>
      </c>
      <c r="H12" s="81">
        <f>'A1 - Children reached'!I27</f>
        <v>0</v>
      </c>
      <c r="I12" s="81">
        <f>'A1 - Children reached'!J27</f>
        <v>0</v>
      </c>
      <c r="J12" s="81">
        <f>'A1 - Children reached'!K27</f>
        <v>0</v>
      </c>
      <c r="K12" s="81">
        <f>'A1 - Children reached'!L27</f>
        <v>0</v>
      </c>
      <c r="L12" s="180">
        <f>SUM(D12,F12,H12,a1_children_reached[[#This Row],[Unknown level of education - Targetted female]])</f>
        <v>0</v>
      </c>
      <c r="M12" s="186">
        <f>SUM(E12,G12,I12,a1_children_reached[[#This Row],[Unknown level of education - Targetted male]])</f>
        <v>0</v>
      </c>
      <c r="N12" s="182">
        <f>SUM(a1_children_reached[[#This Row],[Total female targetted]:[Total male targetted]])</f>
        <v>0</v>
      </c>
      <c r="O12" s="82">
        <f>'A1 - Children reached'!E28</f>
        <v>0</v>
      </c>
      <c r="P12" s="82">
        <f>'A1 - Children reached'!F28</f>
        <v>0</v>
      </c>
      <c r="Q12" s="82">
        <f>'A1 - Children reached'!G28</f>
        <v>0</v>
      </c>
      <c r="R12" s="82">
        <f>'A1 - Children reached'!H28</f>
        <v>0</v>
      </c>
      <c r="S12" s="82">
        <f>'A1 - Children reached'!I28</f>
        <v>0</v>
      </c>
      <c r="T12" s="82">
        <f>'A1 - Children reached'!J28</f>
        <v>0</v>
      </c>
      <c r="U12" s="82">
        <f>'A1 - Children reached'!K28</f>
        <v>0</v>
      </c>
      <c r="V12" s="82">
        <f>'A1 - Children reached'!L28</f>
        <v>0</v>
      </c>
      <c r="W12" s="82">
        <f>'A1 - Children reached'!M28</f>
        <v>0</v>
      </c>
      <c r="X12" s="82">
        <f>'A1 - Children reached'!N28</f>
        <v>0</v>
      </c>
      <c r="Y12" s="88">
        <f>SUM(a1_children_reached[[#This Row],[Total female reached]:[Total male reached]])</f>
        <v>0</v>
      </c>
      <c r="Z12" s="189" t="str">
        <f>'A0 - Report information'!$C$2</f>
        <v>MYRP|No|Palestine|44197|44377|Progress|44375|19-ECW-MYRP-0006, SC190207|19-ECW-MYRP-0006, SC190207|19-ECW-MYRP-0006, SC190207|19-ECW-MYRP-0006, SC190207|19-ECW-MYRP-0006, SC190207|19-ECW-MYRP-0006, SC190207|19-ECW-MYRP-0006, SC190207|19-ECW-MYRP-0006, SC190207|||</v>
      </c>
    </row>
    <row r="13" spans="1:26">
      <c r="A13" s="77" t="s">
        <v>81</v>
      </c>
      <c r="B13" s="197" t="s">
        <v>82</v>
      </c>
      <c r="C13" s="199" t="s">
        <v>40</v>
      </c>
      <c r="D13" s="80">
        <f>'A1 - Children reached'!E29</f>
        <v>0</v>
      </c>
      <c r="E13" s="81">
        <f>'A1 - Children reached'!F29</f>
        <v>0</v>
      </c>
      <c r="F13" s="81">
        <f>'A1 - Children reached'!G29</f>
        <v>75</v>
      </c>
      <c r="G13" s="81">
        <f>'A1 - Children reached'!H29</f>
        <v>75</v>
      </c>
      <c r="H13" s="81">
        <f>'A1 - Children reached'!I29</f>
        <v>7000</v>
      </c>
      <c r="I13" s="81">
        <f>'A1 - Children reached'!J29</f>
        <v>7000</v>
      </c>
      <c r="J13" s="81">
        <f>'A1 - Children reached'!K29</f>
        <v>75</v>
      </c>
      <c r="K13" s="81">
        <f>'A1 - Children reached'!L29</f>
        <v>75</v>
      </c>
      <c r="L13" s="180">
        <f>SUM(D13,F13,H13,a1_children_reached[[#This Row],[Unknown level of education - Targetted female]])</f>
        <v>7150</v>
      </c>
      <c r="M13" s="186">
        <f>SUM(E13,G13,I13,a1_children_reached[[#This Row],[Unknown level of education - Targetted male]])</f>
        <v>7150</v>
      </c>
      <c r="N13" s="182">
        <f>SUM(a1_children_reached[[#This Row],[Total female targetted]:[Total male targetted]])</f>
        <v>14300</v>
      </c>
      <c r="O13" s="82">
        <f>'A1 - Children reached'!E30</f>
        <v>0</v>
      </c>
      <c r="P13" s="82">
        <f>'A1 - Children reached'!F30</f>
        <v>0</v>
      </c>
      <c r="Q13" s="82">
        <f>'A1 - Children reached'!G30</f>
        <v>809</v>
      </c>
      <c r="R13" s="82">
        <f>'A1 - Children reached'!H30</f>
        <v>747</v>
      </c>
      <c r="S13" s="82">
        <f>'A1 - Children reached'!I30</f>
        <v>2</v>
      </c>
      <c r="T13" s="82">
        <f>'A1 - Children reached'!J30</f>
        <v>112</v>
      </c>
      <c r="U13" s="82">
        <f>'A1 - Children reached'!K30</f>
        <v>0</v>
      </c>
      <c r="V13" s="82">
        <f>'A1 - Children reached'!L30</f>
        <v>0</v>
      </c>
      <c r="W13" s="82">
        <f>'A1 - Children reached'!M30</f>
        <v>811</v>
      </c>
      <c r="X13" s="82">
        <f>'A1 - Children reached'!N30</f>
        <v>859</v>
      </c>
      <c r="Y13" s="88">
        <f>SUM(a1_children_reached[[#This Row],[Total female reached]:[Total male reached]])</f>
        <v>1670</v>
      </c>
      <c r="Z13" s="189" t="str">
        <f>'A0 - Report information'!$C$2</f>
        <v>MYRP|No|Palestine|44197|44377|Progress|44375|19-ECW-MYRP-0006, SC190207|19-ECW-MYRP-0006, SC190207|19-ECW-MYRP-0006, SC190207|19-ECW-MYRP-0006, SC190207|19-ECW-MYRP-0006, SC190207|19-ECW-MYRP-0006, SC190207|19-ECW-MYRP-0006, SC190207|19-ECW-MYRP-0006, SC190207|||</v>
      </c>
    </row>
    <row r="14" spans="1:26">
      <c r="A14" s="77" t="s">
        <v>81</v>
      </c>
      <c r="B14" s="197" t="s">
        <v>82</v>
      </c>
      <c r="C14" s="141" t="s">
        <v>79</v>
      </c>
      <c r="D14" s="80">
        <f>'A1 - Children reached'!E31</f>
        <v>0</v>
      </c>
      <c r="E14" s="81">
        <f>'A1 - Children reached'!F31</f>
        <v>0</v>
      </c>
      <c r="F14" s="81">
        <f>'A1 - Children reached'!G31</f>
        <v>0</v>
      </c>
      <c r="G14" s="81">
        <f>'A1 - Children reached'!H31</f>
        <v>0</v>
      </c>
      <c r="H14" s="81">
        <f>'A1 - Children reached'!I31</f>
        <v>0</v>
      </c>
      <c r="I14" s="81">
        <f>'A1 - Children reached'!J31</f>
        <v>0</v>
      </c>
      <c r="J14" s="81">
        <f>'A1 - Children reached'!K31</f>
        <v>0</v>
      </c>
      <c r="K14" s="81">
        <f>'A1 - Children reached'!L31</f>
        <v>0</v>
      </c>
      <c r="L14" s="81">
        <f>'A1 - Children reached'!M31</f>
        <v>0</v>
      </c>
      <c r="M14" s="178">
        <f>'A1 - Children reached'!N31</f>
        <v>0</v>
      </c>
      <c r="N14" s="182">
        <f>SUM(a1_children_reached[[#This Row],[Total female targetted]:[Total male targetted]])</f>
        <v>0</v>
      </c>
      <c r="O14" s="82">
        <f>'A1 - Children reached'!E32</f>
        <v>0</v>
      </c>
      <c r="P14" s="82">
        <f>'A1 - Children reached'!F32</f>
        <v>0</v>
      </c>
      <c r="Q14" s="82">
        <f>'A1 - Children reached'!G32</f>
        <v>0</v>
      </c>
      <c r="R14" s="82">
        <f>'A1 - Children reached'!H32</f>
        <v>0</v>
      </c>
      <c r="S14" s="82">
        <f>'A1 - Children reached'!I32</f>
        <v>0</v>
      </c>
      <c r="T14" s="82">
        <f>'A1 - Children reached'!J32</f>
        <v>0</v>
      </c>
      <c r="U14" s="82">
        <f>'A1 - Children reached'!K32</f>
        <v>0</v>
      </c>
      <c r="V14" s="82">
        <f>'A1 - Children reached'!L32</f>
        <v>0</v>
      </c>
      <c r="W14" s="82">
        <f>'A1 - Children reached'!M32</f>
        <v>0</v>
      </c>
      <c r="X14" s="82">
        <f>'A1 - Children reached'!N32</f>
        <v>0</v>
      </c>
      <c r="Y14" s="88">
        <f>SUM(a1_children_reached[[#This Row],[Total female reached]:[Total male reached]])</f>
        <v>0</v>
      </c>
      <c r="Z14" s="190" t="str">
        <f>'A0 - Report information'!$C$2</f>
        <v>MYRP|No|Palestine|44197|44377|Progress|44375|19-ECW-MYRP-0006, SC190207|19-ECW-MYRP-0006, SC190207|19-ECW-MYRP-0006, SC190207|19-ECW-MYRP-0006, SC190207|19-ECW-MYRP-0006, SC190207|19-ECW-MYRP-0006, SC190207|19-ECW-MYRP-0006, SC190207|19-ECW-MYRP-0006, SC190207|||</v>
      </c>
    </row>
    <row r="15" spans="1:26">
      <c r="A15" s="77" t="s">
        <v>81</v>
      </c>
      <c r="B15" s="197" t="s">
        <v>82</v>
      </c>
      <c r="C15" s="72" t="s">
        <v>29</v>
      </c>
      <c r="D15" s="80">
        <f>'A1 - Children reached'!E33</f>
        <v>0</v>
      </c>
      <c r="E15" s="81">
        <f>'A1 - Children reached'!F33</f>
        <v>0</v>
      </c>
      <c r="F15" s="81">
        <f>'A1 - Children reached'!G33</f>
        <v>75</v>
      </c>
      <c r="G15" s="81">
        <f>'A1 - Children reached'!H33</f>
        <v>75</v>
      </c>
      <c r="H15" s="81">
        <f>'A1 - Children reached'!I33</f>
        <v>7000</v>
      </c>
      <c r="I15" s="81">
        <f>'A1 - Children reached'!J33</f>
        <v>7000</v>
      </c>
      <c r="J15" s="81">
        <f>'A1 - Children reached'!K33</f>
        <v>75</v>
      </c>
      <c r="K15" s="81">
        <f>'A1 - Children reached'!L33</f>
        <v>75</v>
      </c>
      <c r="L15" s="180">
        <f>SUM(D15,F15,H15,a1_children_reached[[#This Row],[Unknown level of education - Targetted female]])</f>
        <v>7150</v>
      </c>
      <c r="M15" s="186">
        <f>SUM(E15,G15,I15,a1_children_reached[[#This Row],[Unknown level of education - Targetted male]])</f>
        <v>7150</v>
      </c>
      <c r="N15" s="182">
        <f>SUM(a1_children_reached[[#This Row],[Total female targetted]:[Total male targetted]])</f>
        <v>14300</v>
      </c>
      <c r="O15" s="82">
        <f>'A1 - Children reached'!E34</f>
        <v>0</v>
      </c>
      <c r="P15" s="82">
        <f>'A1 - Children reached'!F34</f>
        <v>0</v>
      </c>
      <c r="Q15" s="82">
        <f>'A1 - Children reached'!G34</f>
        <v>809</v>
      </c>
      <c r="R15" s="82">
        <f>'A1 - Children reached'!H34</f>
        <v>747</v>
      </c>
      <c r="S15" s="82">
        <f>'A1 - Children reached'!I34</f>
        <v>2</v>
      </c>
      <c r="T15" s="82">
        <f>'A1 - Children reached'!J34</f>
        <v>152</v>
      </c>
      <c r="U15" s="82">
        <f>'A1 - Children reached'!K34</f>
        <v>0</v>
      </c>
      <c r="V15" s="82">
        <f>'A1 - Children reached'!L34</f>
        <v>0</v>
      </c>
      <c r="W15" s="82">
        <f>'A1 - Children reached'!M34</f>
        <v>811</v>
      </c>
      <c r="X15" s="82">
        <f>'A1 - Children reached'!N34</f>
        <v>899</v>
      </c>
      <c r="Y15" s="88">
        <f>SUM(a1_children_reached[[#This Row],[Total female reached]:[Total male reached]])</f>
        <v>1710</v>
      </c>
      <c r="Z15" s="189" t="str">
        <f>'A0 - Report information'!$C$2</f>
        <v>MYRP|No|Palestine|44197|44377|Progress|44375|19-ECW-MYRP-0006, SC190207|19-ECW-MYRP-0006, SC190207|19-ECW-MYRP-0006, SC190207|19-ECW-MYRP-0006, SC190207|19-ECW-MYRP-0006, SC190207|19-ECW-MYRP-0006, SC190207|19-ECW-MYRP-0006, SC190207|19-ECW-MYRP-0006, SC190207|||</v>
      </c>
    </row>
    <row r="16" spans="1:26" ht="15" thickBot="1">
      <c r="A16" s="76" t="s">
        <v>81</v>
      </c>
      <c r="B16" s="198" t="s">
        <v>82</v>
      </c>
      <c r="C16" s="141" t="s">
        <v>80</v>
      </c>
      <c r="D16" s="83">
        <f>'A1 - Children reached'!E35</f>
        <v>0</v>
      </c>
      <c r="E16" s="84">
        <f>'A1 - Children reached'!F35</f>
        <v>0</v>
      </c>
      <c r="F16" s="84">
        <f>'A1 - Children reached'!G35</f>
        <v>0</v>
      </c>
      <c r="G16" s="84">
        <f>'A1 - Children reached'!H35</f>
        <v>0</v>
      </c>
      <c r="H16" s="84">
        <f>'A1 - Children reached'!I35</f>
        <v>0</v>
      </c>
      <c r="I16" s="84">
        <f>'A1 - Children reached'!J35</f>
        <v>0</v>
      </c>
      <c r="J16" s="84">
        <f>'A1 - Children reached'!K35</f>
        <v>0</v>
      </c>
      <c r="K16" s="84">
        <f>'A1 - Children reached'!L35</f>
        <v>0</v>
      </c>
      <c r="L16" s="181">
        <f>SUM(D16,F16,H16,a1_children_reached[[#This Row],[Unknown level of education - Targetted female]])</f>
        <v>0</v>
      </c>
      <c r="M16" s="187">
        <f>SUM(E16,G16,I16,a1_children_reached[[#This Row],[Unknown level of education - Targetted male]])</f>
        <v>0</v>
      </c>
      <c r="N16" s="183">
        <f>SUM(a1_children_reached[[#This Row],[Total female targetted]:[Total male targetted]])</f>
        <v>0</v>
      </c>
      <c r="O16" s="85">
        <f>'A1 - Children reached'!E36</f>
        <v>0</v>
      </c>
      <c r="P16" s="85">
        <f>'A1 - Children reached'!F36</f>
        <v>0</v>
      </c>
      <c r="Q16" s="85">
        <f>'A1 - Children reached'!G36</f>
        <v>28</v>
      </c>
      <c r="R16" s="85">
        <f>'A1 - Children reached'!H36</f>
        <v>26</v>
      </c>
      <c r="S16" s="85">
        <f>'A1 - Children reached'!I36</f>
        <v>0</v>
      </c>
      <c r="T16" s="85">
        <f>'A1 - Children reached'!J36</f>
        <v>0</v>
      </c>
      <c r="U16" s="85">
        <f>'A1 - Children reached'!K36</f>
        <v>0</v>
      </c>
      <c r="V16" s="85">
        <f>'A1 - Children reached'!L36</f>
        <v>0</v>
      </c>
      <c r="W16" s="85">
        <f>'A1 - Children reached'!M36</f>
        <v>28</v>
      </c>
      <c r="X16" s="85">
        <f>'A1 - Children reached'!N36</f>
        <v>26</v>
      </c>
      <c r="Y16" s="88">
        <f>SUM(a1_children_reached[[#This Row],[Total female reached]:[Total male reached]])</f>
        <v>54</v>
      </c>
      <c r="Z16" s="191" t="str">
        <f>'A0 - Report information'!$C$2</f>
        <v>MYRP|No|Palestine|44197|44377|Progress|44375|19-ECW-MYRP-0006, SC190207|19-ECW-MYRP-0006, SC190207|19-ECW-MYRP-0006, SC190207|19-ECW-MYRP-0006, SC190207|19-ECW-MYRP-0006, SC190207|19-ECW-MYRP-0006, SC190207|19-ECW-MYRP-0006, SC190207|19-ECW-MYRP-0006, SC190207|||</v>
      </c>
    </row>
    <row r="20" spans="1:25" ht="21">
      <c r="N20" s="319" t="s">
        <v>83</v>
      </c>
      <c r="O20" s="319"/>
      <c r="P20" s="319"/>
      <c r="Q20" s="319"/>
      <c r="R20" s="319"/>
      <c r="S20" s="319"/>
      <c r="T20" s="319"/>
      <c r="U20" s="319"/>
      <c r="V20" s="319"/>
      <c r="W20" s="319"/>
      <c r="X20" s="319"/>
      <c r="Y20" s="319"/>
    </row>
    <row r="21" spans="1:25" ht="25" customHeight="1">
      <c r="M21" s="3" t="s">
        <v>84</v>
      </c>
      <c r="N21" s="89">
        <f>SUM(N9,N15)</f>
        <v>552680</v>
      </c>
      <c r="O21" s="89"/>
      <c r="P21" s="89"/>
      <c r="Q21" s="89"/>
      <c r="R21" s="89"/>
      <c r="S21" s="89"/>
      <c r="T21" s="89"/>
      <c r="U21" s="89"/>
      <c r="V21" s="89"/>
      <c r="W21" s="89"/>
      <c r="X21" s="89"/>
      <c r="Y21" s="89">
        <f>SUM(Y9,Y15)</f>
        <v>387964</v>
      </c>
    </row>
    <row r="22" spans="1:25" ht="25" customHeight="1">
      <c r="M22" s="3" t="s">
        <v>85</v>
      </c>
      <c r="N22" s="89">
        <f>'A1 - Children reached'!B8</f>
        <v>552680</v>
      </c>
      <c r="O22" s="2"/>
      <c r="P22" s="2"/>
      <c r="T22" s="2"/>
      <c r="U22" s="2"/>
      <c r="V22" s="2"/>
      <c r="W22" s="2"/>
      <c r="X22" s="2"/>
      <c r="Y22" s="89">
        <f>'A1 - Children reached'!B9</f>
        <v>387964</v>
      </c>
    </row>
    <row r="24" spans="1:25" ht="34" customHeight="1">
      <c r="A24" s="263" t="s">
        <v>400</v>
      </c>
      <c r="C24" s="1"/>
    </row>
    <row r="25" spans="1:25">
      <c r="A25" s="1" t="s">
        <v>401</v>
      </c>
      <c r="B25" s="1" t="s">
        <v>388</v>
      </c>
      <c r="C25" s="1" t="s">
        <v>389</v>
      </c>
      <c r="Q25"/>
      <c r="T25" s="2"/>
    </row>
    <row r="26" spans="1:25">
      <c r="A26" s="1" t="s">
        <v>393</v>
      </c>
      <c r="B26" s="1" t="str">
        <f>'A1 - Children reached'!B40</f>
        <v xml:space="preserve">•	Starting June 2019 and until the reporting date, ECW/MYRP targeted 818 schools (521 government, 297 UNRWA schools). Accordingly, 387,964 children (189,447 F; 198,517 M) of which 343,876 living in Gaza and 44,088 in the West Bank were reached with the ECW/MYRP assistance. This overall reached figure is controlled for double counting  (1), reaching 70% of the overall programme target of 552,680 (271,382F; 281,298 M) children (2). Out of the children reached, 386,254 and 1,710 are children in the formal and nonformal education respectively. Moreover, 304,880 are refugees and 11,618 children with disabilities (3). These children were supported through the following interventions: 
a)	Increased access to education for crisis-affected girls and boys. 
Improve infrastructure of schools.
•	42,966 children (20,191 F; 22,775 M) supported by both UNRWA West Bank and Gaza and UNDP through school WASH and infrastructure rehabilitation, contributing to enhancing the learning environment. The maintenance and rehabilitation work included items such as: painting, floor tiling, fixing or installing handrails, water tanks, stairs, doors and windows; improving school WASH facilities, electricity maintenance, etc. (SoP ECW/MYRP Outcome 1, Output 1.3).
P.S. A total of 2,423 children (1,204 F; 1,219 M) from 4 UNRWA WB schools benefited from both maintenance and furniture activities below. Hence, double counting was controlled in the above table of overall children reached.
Provide devices, equipment and learning support kits and supplies.
•	4,088 children (1,789 F; 2,299 M) benefited from first aid and general safety equipment/supplies provided to 23 marginalized schools in Area C, H2, and East Jerusalem by SCI. These supplies are part of MYRP’s response to support the MoE contingency plan by ensuring that schools are safe for children and that preventive measures are in place to mitigate the risks of emergencies, including the COVID-19 pandemic. The first aid equipment/supplies include: gauze, gauze wrap, antiseptic solution, white adhesive, plaster wound, medical cotton wool, burn ointment, alcohol, antihistamine cream, elastic grip bandage, soap bar, safety pins, blunt forceps, blunt dressing scissors, polydyne ointment, Fucidin ointment, ice spray, gel ice pack, spongy cervical collar, digital thermometer, arm sling, and first aid bag. (SoP ECW/MYRP Outcome 3, Output 3.3).
•	3,604 children (2,075 F; 1,529 M) benefited from the provision of furniture for recreational spaces in 8 UNRWA WB schools. (SoP ECW/MYRP Outcome 1, Output 1.3).
•	6,616 children (2,752 F; 3,864 M) benefited from the provision of school furniture for 19 UNRWA WB schools. 
Furniture for the above 2 activities included whiteboards, benches, chairs and tables, interactive whiteboards, projectors, colored chairs and tables for the recreational spaces in addition to school equipment like photocopiers and laptops used to deliver the blended learning approach to children during COVID-19.
•	125,110 children (62,015 F; 63,095 M) benefited from UNRWA Gaza school level learning tool kits (science &amp; IT/technology kits). (SoP ECW/MYRP Outcome 1, Output 1.3).
P.S. 701 children (307 F, 394 M) in 1 UNRWA WB school benefited twice from the recreational space activity. And, a total of 1,729 children (1,115 F; 614 M) from 5 UNRWA WB schools benefited from both recreational space and furniture activities. Hence, double counting was controlled in the above table of overall children reached. 
Renumeration of support teachers. 
•	33,777 children (16,380 F; 17,397 M) benefited from the recruited support teachers in the Gaza UNRWA schools. These teachers provide additional support to children in Arabic and Math focusing on children with disabilities and additional learning needs, including for those with conflict and crisis-related injuries or chronic health needs. (SoP ECW/MYRP Outcome 2, Output 2.1).
b)	Strengthened equity and gender equality in education in crisis. 
Train teachers and education staff on inclusive and child-centered teaching and learning methods.
•	77,832 children (37,463 F; 40,369 M) benefitted from UNRWA’s provision of work sheets and self-learning materials, of which 70,108 children (33,539 F; 36,569 M) were from grades 3 and 4 in Gaza, learning Arabic and Math. 7,724 children (3,924 F; 3,800 M) were in grades 1-9 in West Bank. Building on its existing Self Learning Programme, UNRWA worked to strengthen the capacity of its teaching staff on the use of this programme. (SoP ECW/MYRP Outcome 2, Output 2.1).
•	1,556 children (809 F, 747 M) benefited from UNESCO’s provision of PSS (624 children through sports and 932 through conducting play and drama activities). The activities aimed to mitigate the psychosocial impact resulting from the pandemic as well as the ongoing unrest from the political situation, especially for the children in East Jerusalem and Area C. The activities focused on educating children on health matters including awareness about the green environment and the COVID-19 safety measures. Additionally, the psychosocial framework included activities for developing life skills such as teamwork, effective communication, perseverance, and planning while also promoting fundamental morals such as empathy, respect, and fair play. Furthermore, 10 vines and 6 videos on healthy lifestyle and against discrimination were developed and disseminated through different social media platforms. (SoP ECW/MYRP Outcome 2, Output 2.1).
c)	Increased continuity and sustainability of education for crisis affected girls and boys. 
The following children benefited from an inclusive package of rehabilitative services, i.e. legal counselling, PSS, alternative education, and vocational training through SCI interventions to ex-detainees and children under home arrest. The different elements under this intervention are all important aspects of an integrated and comprehensive assistance which aims at enabling children and equipping them to overcome the traumatizing events they have witnessed, readjust to their daily life after detention, reintegrate back to the educational system and fulfil their potential as citizens. (SoP ECW/MYRP Outcome 1, Output 1.2).
1-	57 (1 F, 56 M) children supported with legal consultations. Out of these, 56 children (1 F, 55 M) were also provided with legal representation in the military courts. This intervention is crucial to ensure that children are empowered to defend themselves against the negative traumatic consequences of detention and interrogation. Furthermore, it mitigates the physical and psychological risks resulting from long-term detention and any consequences of longer absence from the formal education process and increased risk of potential drop out from school.  
2-	341 (10 F, 331 M) ex-detainees and children under house arrest benefited from individual and group PSS. Of the total children reached, 84.1% reported improvement in their ability to express their feelings and stress caused by the emergency, in comparison to 42.9% prior to the intervention, and 81.7% reported improved ability to deal with anger and stress caused by the emergency in comparison to 46% prior to the intervention. Throughout this period, the interventions addressed additional PSS needs associated with the COVID-19 emergency. 
3-	90 (5 F, 85 M) ex-detainee and children under house arrest benefited from remedial education classes. The classes were offered both virtually and face-to-face in the students' homes (where possible) or at the centers, taking into consideration the child safeguarding, safety and social distancing standards. The subjects provided range from Arabic and English to math, and chemistry. 97.4% of the total children who received remedial education reported satisfaction with the alternative education received. Of the total number of children receiving remedial education, two students (male) were reintegrated back to the educational system after dropping out of school. Remedial classes are expected to protect children from dropping out from the formal education system. 
4-	118 (2 F, 116 M) ex-detainee and children under home arrest received vocational training at vocational centers/workshops. Their vocations varied from trading to construction, masonry, cooking, electrical work, mechanics, and technicians. 
5-	40 (2 F, 38 M) ex-detainee and children under home arrest received relevant vocational trade tools to facilitate starting their income-generating activities after or throughout their vocational training.
Respectively 81.8% and 94.2% from the total number of ex-detainees and children under house arrest, who filled the satisfaction survey, reported satisfaction with the alternative education service package received  (4) .
P.S. The activities from 1 to 5 include double counting. Hence, after controlling double counting, a total of 452 (12 F, 440 M) children were reached and registered in the table of reached children above, of which 298 children (10 F, 288 M) are in the formal secondary education and 154 children (2 F, 152 M) in the non-formal secondary education. The number of supported male children is high because most detained children are boys. 
d)	Safe and protective learning environment and education ensured for all crisis-affected girls and boys. 
Provide protective learning environment for safe access to schools. 
•	2,547 children (1,337 F; 1,210 M) aged from 6 to 11 years old were supported with the provision of protective and continued learning environment in response to the challenges of access, equity and gender equality through UNICEF’s holistic support to increased continuity of education and protection of the crisis-affected children. This was done through the "Team up" activities that started in early February 2021. The training of the facilitators on the “Team up” approach tackled issues of child safeguarding, safe identification of children’s needs and referral, and PSS interventions.  The implementation of activities was adjusted in consideration of the COVID-19 prevention measures; this included some sessions online when possible and limiting the number of participants to 10 instead of 20 during the face-to- face sessions. The timing of the activity was very helpful for children in dealing with the stress they were experiencing during the lockdown. Within the sessions, children, and adolescents play, learn, make friends, and have fun in a safe and protective setting. The activities are designed to allow emergency-affected children to explore socio-emotional themes in a safe and non-confrontational environment, including anger, fear, stress and tension, conflict, respect, bullying, assertiveness, and friendship. The “Team Up” will continue to be implemented to reach the rest of the targeted group (1,953 children: 913 F, 1,040 M) within the coming 2 months through continuing the implementation in the CBO centers or schools where applicable.
Develop strengthened, innovative, harmonized and coordinated approaches for the delivery of PSS services in the education system.  
•	12,667 children (6,518 F; 6,149 M) benefited from UNRWA’s provision of PSS. This was possible through ECW/MYRP supporting recruitment of 146 psychosocial counsellors (91 F, 55 M) of whom 127 were recruited by UNRWA Gaza and 19 by UNRWA West Bank. UNRWA offered two types of PSS: recreational and group activities that provided opportunities for all students to participate and individual support based on an individual child’s needs. This supports children in conflict zones to deal with specific issues such as loss and grief, severe PSS needs and violence in schools as well as providing support to children with disabilities. The work of the counselors was not affected by the COVID-19 and new communication modalities where utilized by all counsellors as PSS continued for students through phone calls and other communication tools.
Strengthen function of MoE Crisis Cell for emergency preparedness, response, coordination and recovery.  
•	98,974 children (51,125 F; 47,849 M), of which 17,068 children (8,534 F; 8,534 M) were grade 12 students (5), were reached by UNICEF through delivery of essential cleaning materials and digital thermometers for 186 centers that were used to organise the final 12th grade examinations in a safe manner in the middle of the COVID-19 pandemic. Further, 81,906 children (42,591 F; 39,315 M) from 219 MoE schools in the most vulnerable communities in Gaza, received hygiene kits from UNICEF as part of the operationalization of the safe school protocols within the MoE Back to School plan. 
Strengthen capacity of government schools to respond to emergency and crisis situations and to provide and manage education services. 
5,345 children (684 F; 4,661 M) benefitted from provision of DRR equipment and systems targeting 22 schools in the West Bank and East Jerusalem by UNESCO and UNDP. (SoP ECW/MYRP Outcome 3, Output 3.3). DRR are expected to help minimise underlying factors of vulnerability, prevent disasters and improve disaster preparedness of schools. These DRR equipment include general safety equipment, first aid tools and emergency and first aid room supplies i.e. fire extinguisher, megaphone speaker with batteries, emergency ladder, water hose pipe, vests and whistles, medical privacy screen, emergency blankets, nebulizer etc. 
Strengthen capacity of Government schools to respond to emergency and crisis situations and to provide and manage education services. 
•	2,867 children (1,413 F; 1,454 M) were supported by SCI with the provision of 4 months internet access to 39 marginalized and remote schools in Area C, as prioritized by MoE. This is expected to strengthen capacity of the government schools to respond to emergency and crisis situations and to facilitate distance learning, particularly during the COVID-19 lockdowns. (SoP ECW/MYRP Outcome 3, Output 3.3). 
P.S. There are three primary schools double counted between SCI provision of internet services and the provision of first aid supplies to schools.. As a result, the total number of beneficiaries reached by both activities is 6,818 (3,130 F; 3,688 M), where 65 (primary school males) and 72 (primary school females) were deducted from the overall target and the above table of total children reached. 
P.S. For all Gaza interventions, there were 9,933 children receiving more than one service. Hence double counting is controlled in the above table of the overall children reached. 
Please note that through all the above-mentioned interventions, in total 105,201 children (54,445 F; 50,756 M) were reached through COVID-19 specific responses, as follows:
-	UNICEF provision and distribution of hygiene kits reaching 98,974 children (51,125 F; 47,849 M). 
-	UNDP support through WASH services for 1,804 children (1,098F; 706M). WASH included the rehabilitation of 106 latrines. 
-	UNESCO work related to PSS reaching 1,556 children (809 F, 747 M). 
-	SCI provision of 4 months internet access to 2,867 children (1,413 F; 1,454 M) in marginalized schools.
References and footnotes: 
1.	When a child is benefiting from more than one activity, s/he is counted only once.
2.	The original target as per the proposal was 320,000 children: 160,000 girls, 160,000 boys. Moreover, this figure ensures no double counting takes place.
3.	Estimated at 3% 
4.	169 ex-detainee and 16 under home arrest children.
5.	Also the students’ markers and invigilators were covered with this support.
</v>
      </c>
      <c r="C26" s="1" t="str">
        <f>'A0 - Report information'!$C$2</f>
        <v>MYRP|No|Palestine|44197|44377|Progress|44375|19-ECW-MYRP-0006, SC190207|19-ECW-MYRP-0006, SC190207|19-ECW-MYRP-0006, SC190207|19-ECW-MYRP-0006, SC190207|19-ECW-MYRP-0006, SC190207|19-ECW-MYRP-0006, SC190207|19-ECW-MYRP-0006, SC190207|19-ECW-MYRP-0006, SC190207|||</v>
      </c>
      <c r="E26" s="1"/>
      <c r="Q26"/>
      <c r="T26" s="2"/>
    </row>
    <row r="27" spans="1:25">
      <c r="A27" s="1" t="s">
        <v>392</v>
      </c>
      <c r="B27" s="1" t="str">
        <f>'A1 - Children reached'!B44</f>
        <v xml:space="preserve">General nationwide factors/actors: 
In January 2021, Palestinian Authority President Abbas issued a decree ordering the first Palestinian elections in over 15 years, with three votes scheduled: parliamentary elections on 22 May; presidential elections on 31 July; and elections for the Palestinian National Committee — the legislative body of the Palestine Liberation Organization — on 31 August. The elections were postponed in April 2021, however, and no new date was provided for their commencement. 
Civil unrest in the West Bank escalated in the second quarter of 2021, particularly in East Jerusalem. Movement restrictions on Palestinians during Ramadan, primarily in and around the Old City, and the scheduled forced evictions of six Palestinian refugee families from their homes in Sheikh Jarrah, led to sporadic violent clashes. On 10 May, following violent clashes at the Haram el-Sharif/Temple Mount compound, Hamas fired rockets into Israel leading to the largest escalation between Israel and Palestinian armed groups in Gaza since the 2014 war. These hostilities continued until 21 May (6). 
The humanitarian impact of this escalation on people living in the Gaza Strip is significant, exacerbating the effects of nearly 14 years of Israeli closure, internal Palestinian political divisions, and the COVID-19 pandemic. Despite some airstrikes on the Gaza Strip and incendiary balloons being launched into Israel, no major incidents affecting civilians in the Gaza Strip have been reported since the truce began on 21 May. Since May 7, 66 Palestinian children (23 F, 43 M) were killed in the Gaza Strip, four in the West Bank, one in East Jerusalem, and two children in Israel. A total of 610 children were injured in the Gaza Strip. Some 276 children in the West Bank and 60 in East Jerusalem were injured by live ammunition, rubber-coated bullets, concussion grenades, and tear gas  (7).
Since 10 May, 29 Palestinians were killed in the West Bank, including East Jerusalem, of which five were children.  (8). In the West Bank, 6,794 people were injured (of which 276 children) in protests and clashes. Children in East Jerusalem have also been impacted by violence and unrest, with 76 children arrested, and 60 children injured  (9).
Despite the truce reached in the Gaza Strip on May 2021, the security situation remains fragile and tense, as the root causes of escalation have not been addressed. Currently, efforts are ongoing by the international community to defuse the conflict and promote a long-term truce to ensure hostilities will not be resumed.
In the coming months, the PMU and partners will follow up and monitor closely the context and potential risks, which may require adjustments on the activities of the ECW/MYRP programme and mitigation measures to eliminate/reduce risks.
In the Gaza Strip, even before the escalation and due to the shortage of adequate infrastructure, around 65% of schools operate on a double-shift system, resulting in reduced hours in core subjects and foundational learning. Children’s ability to access education, both at school and at home, is also undermined by Gaza’s chronic electricity and internet deficiencies. Since early 2020, these challenges have been significantly compounded by the outbreak of the COVID-19, which has led to the prolonged closures of schools and kindergartens as part of the measures to contain the pandemic. 
The recent escalation has amplified these structural problems, damaging at least 141Palestinian Authority operated schools, (10) of which 10 were fully damaged, 67 moderately damaged, and 64 schools sustained light damage, interrupting learning for approximately 612,985 school-age children in Gaza, including about 285,000 who attend UNRWA schools. Before the recent escalation, the schools in Gaza were already closed from 8 April with education provided through distance learning. Moreover, some of the 59 UNRWA Gaza schools used as temporary shelters for up to 77,000 displaced people will need rehabilitation before they can re-open. Furthermore, the students in Gaza are also reportedly suffering significant mental health distress from the recent escalation. Prior to the recent hostilities, the Protection Cluster estimated that some 198,000 children in Gaza needed structured protection and psychosocial support. Children traumatized because of the hostilities will require a significant scale-up in mental health and psychosocial support (MHPSS), as will the affected parents and 21,300 education staff. 
The school year was originally planned to end on 15 June in Gaza. Due to the escalation of hostilities in Gaza, which caused significant damage to school premises and infrastructure (WASH, electricity, streets) many schools were used as shelters for displaced families. Further, due to the existence of  unexploded ordnance (UXO) near school facilities, the MoE in Gaza decided to finish the school year (face-to-face and distance learning) on 23 May instead of 15 June without administering final tests, to avoid exposing pupils to further risks. The year-end certificates were distributed to pupils in the Gaza MoE schools on 3 June, while the national 12th grade Tawjihi examinations were postponed to 24 June 2021 instead of 17 June.   (11).. After the ceasefire, UNRWA Gaza decided to reopen its schools from 5 June, but the de-facto authority countered the decision due to potential risks that might result from COVID-19 outbreaks. Thus, UNRWA Gaza decided to continue distance learning only, and close the academic year on 15 June 2021.  (12). 
Due to the third wave of COVID-19, the schools in the West Bank were closed from 28 February to 10 April, with education provided through distance learning approaches.  (13). Schools have since re-opened. Due to the escalation of hostilities in the Gaza Strip, West Bank schools were ordered to close for two days (23 and 24 May), while some schools in sensitive locations in Area C and H2 were closed for one week (23-27 May). The current academic year in the West Bank finished on 15 June 2021. The new academic year will start on 14 August 2021 for both MoE and UNRWA schools in both the West Bank and the Gaza Strip and will be through face-to-face learning.  (14).
The humanitarian flash appeal and interagency response plan to support Palestinians affected by the recent escalation of hostilities and unrest was released on 27 May by OCHA.  It outlines the immediate humanitarian and early recovery responses for 3 months. The flash appeal defines the number of school-age children in need of educational support at 612,985. To that end, $US 8.2 million is requested for education, targeting 480,000 school-age children over 3 months in Gaza. The plan is designed to complement ongoing operations outlined in the Humanitarian Response Plan for 2021 and will also complement longer-term recovery and reconstruction efforts. The Education sector objectives are defined as follows: i) Ensuring that children in Gaza can resume learning as soon as possible, either remotely or in person; ii) Supporting the mental health and psychosocial well-being of students, parents and educators in Gaza; ii) Ensuring that children can access safe and inclusive learning opportunities through the emergency repair of education facilities and the provision of non-formal education services. 
Accordingly, the priority activities are defined as follows:  i) In coordination between the Education and Protection Clusters, provide remote and face-to-face MHPSS services to vulnerable children, their families and school staff; ii) Repair and rehabilitate the estimated 58 damaged schools and kindergartens and rehabilitate the 59 UNRWA schools that have been used as temporary shelters for displaced people; iii) In collaboration with Protection Cluster and Child Protection Area of Responsibility (CP AoR), organize summer activities to provide vulnerable children in Gaza with MHPSS and informal education programmes, to compensate for education time lost due to the conflict and ongoing COVID-19 restrictions and; iv) Provide emergency education kits, including books and stationery to children, to ensure that especially displaced children can access distance learning. 
ECW-MYRP’s specific factors/actors: 
The above flash appeal and the current ongoing Education Cluster and agency level assessments/consultations are expected to inform any possible reprogramming by the MYRP partners. The partners have started looking into how this might affect the MYRP remaining 2nd year resources and/or the 3rd year programming. More specifically, UNRWA Gaza is doing its internal assessment with results primarily in line with the above identified needs. Furthermore, UNESCO in close coordination with the MoE is looking into reprogramming some current year 2 resources to conduct an assessment on the learning loss both in the West Bank and Gaza (related to COVID-19 and the escalation conflict), in addition to the provision of summer camp activities for children, to support learning and recreational activities to keep children engaged and to accommodate some of the learning loss. Up to this reporting date, UNICEF, SCI and UNDP have not indicated that they would engage in any immediate reprogramming of their ECW/MYRP activities towards the conflict escalation needs, as they plan to utilize their other funds to support the response.
It is likely that increased violence  (15) and settlers attacks  (16) during and after the escalation in Gaza may have some impact on ECW/MYRP beneficiaries in the coming months, as the ongoing reprogramming will consider the new emerging priorities and needs, such as safeguarding and safe access to school resulted e.g. from increased trend of settler violence.
MoE’s new priorities. During this reporting period since January 2021, the Ministry of Education (MoE) has consistently communicated the changed sector needs and priorities to the education sector partners – largely caused by the COVID-19 pandemic. The MoE shared a memo with the partners (Enhancing Financing and Governance in Education (Memo to Partners) outlining its priorities, and summarized them in several sector meetings, including in the ECW/MRYP Steering Committee meetings in January and March 2021. MoE together with the PMU further organized one-on-one meetings with 4 MYRP partners (UNICEF, UNESCO, UNDP and SCI), proposing alignment to its needs, especially for MYRP year 3 (2022) funding and if possible, for the remaining year 2 balances. Since then, each ECW/MYRP partner has been engaged in detailed technical discussions with the relevant MoE departments regarding their interventions. Some of the planning needs to be further revisited due to the conflict escalation in May. (UNRWA is being handled separately and independently in this exercise, without MoE’s close involvement.) A complete no-cost extension and a reprogramming request will be shared with the ECW Secretariat once all partners’ inputs are available and consolidated and have been cleared by the Steering Committee.
Before the latest escalation in Gaza, the biggest factor impacting the ECW/MYRP partners results and planning was the newly emerging needs and priorities of MoE due to COVID-19 emergency. The impact of the COVID-19 pandemic, coupled with the unstable political, socio economic, safety and security situation interrupted teaching and learning in Palestine. The Palestinian government enforced different restrictions on movements, gatherings, and continuity of both the MoE and UNRWA schools’ education during the reporting period due to COVID-19. The schools had to work in a hybrid manner in some cases while being closed in other cases; therefore, some activities by all 5 MYRP partners were delayed and had to be rescheduled and/or adjusted to respond to the newly emerging needs by MoE due to the COVID-19 and in consideration of the new regulations and restrictions. Hence, the programmatic year 2 (originally planned to end in the end of May 2021) required a no-cost extension until the end of 2021, which the ECW Secretariat was informed of: Save the Children and UNRWA requested 3 additional months until the end of August 2021 while UNICEF, UNDP and UNESCO plan to implement year 2 until the end of 2021. The following details more specifically show how the results and/or the planning of each partner was affected: 
-	SCI results and planning were impacted by the emerging priorities of MoE due to the COVID-19 emergency. This required SCI to reprogram its sub-activities under Output 3.3, previously agreed on with MoE, to ensure alignment with the newly proposed priorities. Originally, SCI's interventions under this output were meant to support capacity building of MoE, both at the system and school level, in responding to emergencies. SCI aimed at supporting MoE with the establishment of the Emergency Unit, providing capacity building to 30 existing School Disaster Management Committees (SDMCs) on emergency response, and providing training for MoE staff on how to best utilize online platforms for providing services. MoE indicated that it has the capacity to complete these activities without support by SCI or other agencies. Alternatively, MoE identified the need to build capacity of the PSS emergency response teams on emergency response in 17 directorates. MoE also highlighted the need to support schools with emergency response supplies, including general safety and first aid equipment/supplies. Accordingly, SCI worked with the MoE and its implementing partners to revise some sub-activities to accommodate these unforeseen developments. The reprogramming did not impact the overall objectives of the programme at the outcome and output levels. However, it did increase the total target by 796 students (590F, 206M).  This new target was reflected in the "Children reached" table above. 
-	For UNICEF, the MoE suspended any extracurricular activities inside schools. The planned activities were conducted in the same targeted areas through Community Based Organizations (CBOs), with a limited number of participants (less than 10 children per session) as instructed by the Governorate directives. Some activities were suspended during the month of Ramadan respecting the communities request but resumed after it in all locations except in East Jerusalem where the security situation had escalated. The modality of the implementation in East Jerusalem will continue to be assessed. If schools continue to be closed, the "Team up interventions" will be delivered remotely to children at home. Moreover, there were delays in piloting The Digital Education and Adolescent Leadership (DEAL) life skills interventions in schools due to COVID-19 related restrictions and closure of schools. The partner NGO completed development of online resources and materials linking it to curriculum and discussing integration within the MoE’s online portal. Due to the closure of schools, the second round of training of 25 supervisors, 70 headmasters, and 140 teachers was delayed. However, the training was initiated through face-to face and online sessions in the third week of May. UNICEF is following up with MoE and the implementation partner to expediate the process. This will be followed by organizing trainings for students (which currently stands at zero reach out to children) aimed to enhance their life skills by gamification. Moreover, the overall target for UNICEF is expected to decrease. This is because the MoE has requested the suspension of implementation of the methodology originally proposed, i.e. life skills integration through “Learning Objects”, pending a clear vision on how MoE wants to move forward with identifying a range of educational pathways and modalities for mainstreaming life skills in the school system. However, the old target has been maintained in the “Children reached” table above as UNICEF will be planning further activities and accordingly will update its targets once ready. 
-	UNRWA reprogrammed some of its sub-activities (mainly small budget amounts for provision of assistive devices for children with disabilities and using saved resources from the shift from the face-to- face teachers’ training to online one) to support the UNRWA WB education preparedness plan through further investment in procuring equipment related to e-learning, self-learning activities and furniture including laptops and tablets in West Bank, and the procurement of  COVID-19 related hygiene kits (disinfection tools and supplies) in Gaza. In addition to the COVID-19 restrictions and closure of schools, the rehabilitation and maintenance components were delayed due to the boycott of the Palestinian Contractors Union, which was resolved, and maintenance works are ongoing. The reprogramming did not impact the overall objectives of the programme at the outcome and output levels, neither did It impact the overall number of “Children reached" as provided in the relevant table above. On the contrary, if control for double counting is halted, more children have been/will be targeted by more than one intervention. 
-	UNDP reprogrammed some of its sub-activities/resources (the safe access transport assessment and the procurement of assistive devices for children with disabilities) to support MoE in providing WASH response to mitigate the effects of COVID-19 and ensure safe return of students to schools. Activities are well-under implementation but there have been delays due to the imposed restrictions by the government to combat the spread of COVID-19.  The reprogramming did not impact the overall objectives of the programme at the outcome and output levels. However, it increased the total number of children reached by 1,295 (585F, 710M) which was reflected in the "Children reached" table above. 
-	UNESCO reprogrammed some of its activities (mainly the study on ICT in education and the training on the DRR equipment which was done by UNDP through the supplying company) to respond to the urgent needs of children, including the PSS activities, that were identified as a priority by the MoE. The overall achievement of the target is hindered as the training of teachers and the reach out to children through the inclusive education component is delayed due to internal issues between the team leader of the implementing partner (IP) organization and MoE. Discussions between UNESCO, the IP and MoE are ongoing with the aim to resolve the issue and for the activities to commence. Up to this reporting period, UNESCO is not anticipating any changes in its’ planned targets.
References and footnotes: 
6-	Escalation of Hostilities and Unrest in the OPT, Inter-Agency Flash Apeal,  27 May 2021. https://www.ochaopt.org/fa2021.
7-	Escalation in the Gaza Strip, the West Bank and Israel,  UNICEF Situaton Report # 5:, 3-15 June, 2021
8-	Response to the Escalation in OPT, OCHA: Occupied Palestinian Territory (oPt):, Situation Report #1, 21-27 May 2021. 
9-	Escalation in the Gaza Strip, the West Bank and Israel,  UNICEF Situaton Report # 5:, 3-15 June, 2021
10-	Response to the Escalation in OPT, OCHA: Occupied Palestinian Territory (oPt):, Situation Report #3, 4-10 June 2021
11-	Escalation in the Gaza Strip, the West Bank and Israel,  OCHA: Occupied Palestinian Territory (oPt): Flash Update #12, 12:00 21 May – 12:00 23 May.
12-	UNRWA’s letter to schools’ prinicpals in Gaza
13-	Palestinian Prime Minister’s Statement on 27th February and the Government Spokesperson’s statement on 13th March.
14-	MoE website :http://www.moehe.gov.ps/news/news?p=AllNews 
15-	https://www.ochaopt.org/data/casualties
16-	https://www.ochaopt.org/content/response-escalation-opt-situation-report-no-3-4-10-june-2021
</v>
      </c>
      <c r="C27" s="1" t="str">
        <f>'A0 - Report information'!$C$2</f>
        <v>MYRP|No|Palestine|44197|44377|Progress|44375|19-ECW-MYRP-0006, SC190207|19-ECW-MYRP-0006, SC190207|19-ECW-MYRP-0006, SC190207|19-ECW-MYRP-0006, SC190207|19-ECW-MYRP-0006, SC190207|19-ECW-MYRP-0006, SC190207|19-ECW-MYRP-0006, SC190207|19-ECW-MYRP-0006, SC190207|||</v>
      </c>
      <c r="E27" s="1"/>
      <c r="Q27"/>
      <c r="T27" s="2"/>
    </row>
  </sheetData>
  <sheetProtection selectLockedCells="1"/>
  <mergeCells count="14">
    <mergeCell ref="N20:Y20"/>
    <mergeCell ref="S2:T2"/>
    <mergeCell ref="O2:P2"/>
    <mergeCell ref="Q2:R2"/>
    <mergeCell ref="D1:K1"/>
    <mergeCell ref="U2:V2"/>
    <mergeCell ref="O1:V1"/>
    <mergeCell ref="W2:Y2"/>
    <mergeCell ref="L2:N2"/>
    <mergeCell ref="C2:C3"/>
    <mergeCell ref="D2:E2"/>
    <mergeCell ref="F2:G2"/>
    <mergeCell ref="H2:I2"/>
    <mergeCell ref="J2:K2"/>
  </mergeCells>
  <phoneticPr fontId="12" type="noConversion"/>
  <pageMargins left="0.7" right="0.7" top="0.75" bottom="0.75" header="0.3" footer="0.3"/>
  <pageSetup orientation="portrait" r:id="rId1"/>
  <ignoredErrors>
    <ignoredError sqref="D15:K16 D6:D7 F6:M10 F14:M14 L5:M5 O5:X16 F11:K13 E11:E13 E6:E10 E14 D11:D13 D8:D10 D14 B27" calculatedColumn="1"/>
  </ignoredErrors>
  <tableParts count="2">
    <tablePart r:id="rId2"/>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E0401-2907-E948-A57C-E25409DC5BC9}">
  <sheetPr codeName="Sheet10">
    <tabColor rgb="FFFF0000"/>
  </sheetPr>
  <dimension ref="A1:BF63"/>
  <sheetViews>
    <sheetView showGridLines="0" zoomScale="87" zoomScaleNormal="55" workbookViewId="0">
      <pane ySplit="2" topLeftCell="A3" activePane="bottomLeft" state="frozen"/>
      <selection pane="bottomLeft" activeCell="K8" sqref="K8"/>
    </sheetView>
  </sheetViews>
  <sheetFormatPr defaultColWidth="8.54296875" defaultRowHeight="14.5"/>
  <cols>
    <col min="1" max="1" width="21.1796875" customWidth="1"/>
    <col min="3" max="3" width="12.453125" customWidth="1"/>
    <col min="7" max="7" width="20.54296875" customWidth="1"/>
    <col min="8" max="8" width="5.1796875" customWidth="1"/>
    <col min="9" max="9" width="20.54296875" customWidth="1"/>
    <col min="10" max="10" width="7.1796875" customWidth="1"/>
    <col min="11" max="11" width="20.54296875" customWidth="1"/>
    <col min="12" max="12" width="6.453125" customWidth="1"/>
    <col min="13" max="13" width="20.54296875" customWidth="1"/>
    <col min="14" max="14" width="5.453125" customWidth="1"/>
    <col min="15" max="15" width="20.54296875" customWidth="1"/>
    <col min="18" max="18" width="59.453125" customWidth="1"/>
    <col min="20" max="22" width="61.54296875" customWidth="1"/>
    <col min="23" max="23" width="11.1796875" customWidth="1"/>
    <col min="24" max="24" width="14.453125" customWidth="1"/>
    <col min="25" max="25" width="21.1796875" customWidth="1"/>
    <col min="26" max="26" width="16.453125" customWidth="1"/>
    <col min="27" max="27" width="19.54296875" customWidth="1"/>
    <col min="28" max="31" width="11.54296875" customWidth="1"/>
    <col min="32" max="32" width="4.1796875" customWidth="1"/>
    <col min="33" max="33" width="15.81640625" style="3" customWidth="1"/>
    <col min="34" max="34" width="72.453125" style="9" customWidth="1"/>
    <col min="35" max="35" width="13.1796875" customWidth="1"/>
    <col min="36" max="36" width="21.453125" customWidth="1"/>
    <col min="37" max="37" width="36.453125" customWidth="1"/>
    <col min="38" max="38" width="11.453125" customWidth="1"/>
    <col min="39" max="39" width="18.453125" customWidth="1"/>
    <col min="41" max="41" width="27" customWidth="1"/>
    <col min="44" max="44" width="16.453125" customWidth="1"/>
    <col min="46" max="46" width="13.453125" customWidth="1"/>
    <col min="49" max="49" width="16.1796875" customWidth="1"/>
    <col min="50" max="50" width="5.453125" customWidth="1"/>
    <col min="51" max="51" width="16.1796875" customWidth="1"/>
    <col min="52" max="52" width="5.453125" customWidth="1"/>
    <col min="53" max="53" width="16.1796875" customWidth="1"/>
    <col min="54" max="54" width="5.453125" customWidth="1"/>
    <col min="55" max="58" width="16.1796875" customWidth="1"/>
  </cols>
  <sheetData>
    <row r="1" spans="1:58" ht="48" customHeight="1">
      <c r="A1" s="326" t="s">
        <v>122</v>
      </c>
      <c r="B1" s="326"/>
      <c r="C1" s="326"/>
      <c r="D1" s="326"/>
      <c r="E1" s="326"/>
      <c r="F1" s="326"/>
      <c r="G1" s="326"/>
      <c r="H1" s="230"/>
      <c r="I1" s="230"/>
      <c r="J1" s="230"/>
      <c r="K1" s="230"/>
      <c r="L1" s="230"/>
      <c r="M1" s="230"/>
      <c r="N1" s="230"/>
      <c r="O1" s="230"/>
      <c r="R1" s="327" t="s">
        <v>123</v>
      </c>
      <c r="S1" s="328"/>
      <c r="T1" s="328"/>
      <c r="U1" s="328"/>
      <c r="V1" s="328"/>
      <c r="W1" s="328"/>
      <c r="X1" s="328"/>
      <c r="Y1" s="328"/>
      <c r="Z1" s="328"/>
      <c r="AA1" s="328"/>
      <c r="AB1" s="328"/>
      <c r="AC1" s="328"/>
      <c r="AD1" s="328"/>
      <c r="AE1" s="328"/>
      <c r="AF1" s="328"/>
      <c r="AG1" s="328"/>
      <c r="AH1" s="328"/>
      <c r="AI1" s="328"/>
      <c r="AJ1" s="328"/>
      <c r="AK1" s="328"/>
      <c r="AL1" s="152"/>
      <c r="AM1" s="152"/>
      <c r="AR1" s="326" t="s">
        <v>124</v>
      </c>
      <c r="AS1" s="326"/>
      <c r="AT1" s="326"/>
      <c r="AW1" s="326" t="s">
        <v>125</v>
      </c>
      <c r="AX1" s="326"/>
      <c r="AY1" s="326"/>
      <c r="AZ1" s="326"/>
      <c r="BA1" s="326"/>
      <c r="BB1" s="326"/>
      <c r="BC1" s="326"/>
      <c r="BD1" s="326"/>
      <c r="BE1" s="326"/>
      <c r="BF1" s="326"/>
    </row>
    <row r="2" spans="1:58" ht="40.4" customHeight="1">
      <c r="A2" s="41" t="s">
        <v>126</v>
      </c>
      <c r="B2" s="2"/>
      <c r="C2" s="41" t="s">
        <v>127</v>
      </c>
      <c r="E2" s="41" t="s">
        <v>121</v>
      </c>
      <c r="G2" s="41" t="s">
        <v>128</v>
      </c>
      <c r="I2" s="52" t="s">
        <v>129</v>
      </c>
      <c r="K2" s="54" t="s">
        <v>1</v>
      </c>
      <c r="L2" s="135"/>
      <c r="M2" s="54" t="s">
        <v>130</v>
      </c>
      <c r="N2" s="135"/>
      <c r="O2" s="138" t="s">
        <v>131</v>
      </c>
      <c r="R2" s="22" t="s">
        <v>132</v>
      </c>
      <c r="S2" s="23"/>
      <c r="T2" s="221" t="s">
        <v>132</v>
      </c>
      <c r="U2" s="222" t="s">
        <v>133</v>
      </c>
      <c r="V2" s="222" t="s">
        <v>134</v>
      </c>
      <c r="W2" s="223" t="s">
        <v>135</v>
      </c>
      <c r="X2" s="223" t="s">
        <v>136</v>
      </c>
      <c r="Y2" s="223" t="s">
        <v>137</v>
      </c>
      <c r="Z2" s="223" t="s">
        <v>138</v>
      </c>
      <c r="AA2" s="223" t="s">
        <v>139</v>
      </c>
      <c r="AB2" s="223" t="s">
        <v>140</v>
      </c>
      <c r="AC2" s="42" t="s">
        <v>141</v>
      </c>
      <c r="AD2" s="148"/>
      <c r="AE2" s="129" t="s">
        <v>135</v>
      </c>
      <c r="AF2" s="23"/>
      <c r="AG2" s="41" t="s">
        <v>135</v>
      </c>
      <c r="AH2" s="157" t="s">
        <v>55</v>
      </c>
      <c r="AI2" s="23"/>
      <c r="AJ2" s="24" t="s">
        <v>142</v>
      </c>
      <c r="AK2" s="24" t="s">
        <v>143</v>
      </c>
      <c r="AL2" s="154"/>
      <c r="AM2" s="153" t="s">
        <v>144</v>
      </c>
      <c r="AO2" s="43" t="s">
        <v>141</v>
      </c>
      <c r="AR2" s="24" t="s">
        <v>107</v>
      </c>
      <c r="AT2" s="24" t="s">
        <v>117</v>
      </c>
      <c r="AW2" s="24" t="s">
        <v>107</v>
      </c>
      <c r="AY2" s="24" t="s">
        <v>117</v>
      </c>
      <c r="BA2" s="24" t="s">
        <v>145</v>
      </c>
      <c r="BC2" s="201" t="s">
        <v>107</v>
      </c>
      <c r="BD2" s="201" t="s">
        <v>117</v>
      </c>
      <c r="BE2" s="202" t="s">
        <v>146</v>
      </c>
      <c r="BF2" s="203" t="s">
        <v>116</v>
      </c>
    </row>
    <row r="3" spans="1:58" ht="35.15" customHeight="1">
      <c r="A3" s="3" t="s">
        <v>147</v>
      </c>
      <c r="C3" s="2" t="s">
        <v>148</v>
      </c>
      <c r="E3" s="2">
        <v>2016</v>
      </c>
      <c r="F3" s="10"/>
      <c r="G3" s="133" t="s">
        <v>149</v>
      </c>
      <c r="H3" s="10"/>
      <c r="I3" s="133" t="s">
        <v>150</v>
      </c>
      <c r="J3" s="10"/>
      <c r="K3" s="225" t="s">
        <v>151</v>
      </c>
      <c r="L3" s="225"/>
      <c r="M3" s="225" t="s">
        <v>20</v>
      </c>
      <c r="N3" s="225"/>
      <c r="O3" s="241" t="s">
        <v>375</v>
      </c>
      <c r="R3" s="147"/>
      <c r="T3" s="9" t="s">
        <v>153</v>
      </c>
      <c r="U3" s="9" t="s">
        <v>153</v>
      </c>
      <c r="V3" s="9" t="str">
        <f>T_IND2[[#This Row],[Results]]</f>
        <v>Program specific indicator</v>
      </c>
      <c r="W3" s="9" t="s">
        <v>86</v>
      </c>
      <c r="X3" s="39"/>
      <c r="Y3" s="9"/>
      <c r="Z3" s="9"/>
      <c r="AA3" s="9"/>
      <c r="AB3" s="40" t="s">
        <v>10</v>
      </c>
      <c r="AC3" s="40"/>
      <c r="AD3" s="40"/>
      <c r="AE3" s="150" t="s">
        <v>100</v>
      </c>
      <c r="AG3" s="149" t="s">
        <v>100</v>
      </c>
      <c r="AH3" s="9" t="s">
        <v>104</v>
      </c>
      <c r="AJ3" s="147" t="s">
        <v>154</v>
      </c>
      <c r="AK3" s="147" t="s">
        <v>155</v>
      </c>
      <c r="AL3" s="147"/>
      <c r="AM3" s="147" t="s">
        <v>91</v>
      </c>
      <c r="AO3" s="3" t="s">
        <v>89</v>
      </c>
      <c r="AR3" s="14" t="s">
        <v>108</v>
      </c>
      <c r="AT3" s="14" t="s">
        <v>109</v>
      </c>
      <c r="AW3" s="24" t="s">
        <v>106</v>
      </c>
      <c r="AY3" s="24" t="s">
        <v>106</v>
      </c>
      <c r="BA3" s="24" t="s">
        <v>106</v>
      </c>
      <c r="BC3" s="204" t="s">
        <v>112</v>
      </c>
      <c r="BD3" s="218" t="s">
        <v>113</v>
      </c>
      <c r="BE3" s="218" t="str">
        <f>Table15[[#This Row],[Probability]]&amp;Table15[[#This Row],[Impact]]</f>
        <v>LikelyMajor</v>
      </c>
      <c r="BF3" s="205" t="s">
        <v>119</v>
      </c>
    </row>
    <row r="4" spans="1:58" ht="29">
      <c r="A4" s="3" t="s">
        <v>156</v>
      </c>
      <c r="C4" s="2" t="s">
        <v>10</v>
      </c>
      <c r="E4" s="2">
        <v>2017</v>
      </c>
      <c r="F4" s="10"/>
      <c r="G4" s="133" t="s">
        <v>157</v>
      </c>
      <c r="H4" s="10"/>
      <c r="I4" s="133" t="s">
        <v>158</v>
      </c>
      <c r="J4" s="10"/>
      <c r="K4" s="243" t="s">
        <v>386</v>
      </c>
      <c r="L4" s="225"/>
      <c r="M4" s="225" t="s">
        <v>19</v>
      </c>
      <c r="N4" s="225"/>
      <c r="O4" s="225" t="s">
        <v>152</v>
      </c>
      <c r="R4" s="147" t="s">
        <v>160</v>
      </c>
      <c r="T4" s="9" t="s">
        <v>160</v>
      </c>
      <c r="U4" s="9" t="s">
        <v>90</v>
      </c>
      <c r="V4" s="9" t="str">
        <f>T_IND2[[#This Row],[Results]]</f>
        <v xml:space="preserve">Outcome 1: Increased access to education for crisis-affected girls and boys </v>
      </c>
      <c r="W4" s="9" t="s">
        <v>86</v>
      </c>
      <c r="X4" s="9" t="s">
        <v>161</v>
      </c>
      <c r="Y4" s="9" t="s">
        <v>162</v>
      </c>
      <c r="Z4" s="9" t="s">
        <v>163</v>
      </c>
      <c r="AA4" s="9" t="s">
        <v>164</v>
      </c>
      <c r="AB4" s="40" t="s">
        <v>148</v>
      </c>
      <c r="AC4" s="40"/>
      <c r="AD4" s="40"/>
      <c r="AE4" s="151" t="s">
        <v>86</v>
      </c>
      <c r="AG4" s="149" t="s">
        <v>100</v>
      </c>
      <c r="AH4" s="9" t="s">
        <v>165</v>
      </c>
      <c r="AJ4" s="147" t="s">
        <v>154</v>
      </c>
      <c r="AK4" s="147" t="s">
        <v>166</v>
      </c>
      <c r="AL4" s="147"/>
      <c r="AM4" s="147" t="s">
        <v>167</v>
      </c>
      <c r="AO4" s="3" t="s">
        <v>95</v>
      </c>
      <c r="AR4" s="13" t="s">
        <v>110</v>
      </c>
      <c r="AT4" s="13" t="s">
        <v>111</v>
      </c>
      <c r="AW4" s="206" t="s">
        <v>108</v>
      </c>
      <c r="AY4" s="206" t="s">
        <v>109</v>
      </c>
      <c r="BA4" s="207" t="s">
        <v>120</v>
      </c>
      <c r="BC4" s="204" t="s">
        <v>112</v>
      </c>
      <c r="BD4" s="219" t="s">
        <v>109</v>
      </c>
      <c r="BE4" s="218" t="str">
        <f>Table15[[#This Row],[Probability]]&amp;Table15[[#This Row],[Impact]]</f>
        <v>LikelyMinor</v>
      </c>
      <c r="BF4" s="208" t="s">
        <v>120</v>
      </c>
    </row>
    <row r="5" spans="1:58" ht="43.5">
      <c r="A5" s="3" t="s">
        <v>168</v>
      </c>
      <c r="E5" s="2">
        <v>2018</v>
      </c>
      <c r="F5" s="10"/>
      <c r="G5" s="133" t="s">
        <v>169</v>
      </c>
      <c r="H5" s="10"/>
      <c r="I5" s="133" t="s">
        <v>170</v>
      </c>
      <c r="J5" s="10"/>
      <c r="K5" s="225" t="s">
        <v>171</v>
      </c>
      <c r="L5" s="225"/>
      <c r="M5" s="225"/>
      <c r="N5" s="225"/>
      <c r="O5" s="225" t="s">
        <v>159</v>
      </c>
      <c r="R5" s="147" t="s">
        <v>172</v>
      </c>
      <c r="T5" s="9" t="s">
        <v>160</v>
      </c>
      <c r="U5" s="9" t="s">
        <v>94</v>
      </c>
      <c r="V5" s="9" t="str">
        <f>T_IND2[[#This Row],[Results]]</f>
        <v xml:space="preserve">Outcome 1: Increased access to education for crisis-affected girls and boys </v>
      </c>
      <c r="W5" s="9" t="s">
        <v>86</v>
      </c>
      <c r="X5" s="9" t="s">
        <v>173</v>
      </c>
      <c r="Y5" s="9" t="s">
        <v>162</v>
      </c>
      <c r="Z5" s="9" t="s">
        <v>163</v>
      </c>
      <c r="AA5" s="9" t="s">
        <v>174</v>
      </c>
      <c r="AB5" s="40" t="s">
        <v>148</v>
      </c>
      <c r="AC5" s="40" t="s">
        <v>95</v>
      </c>
      <c r="AD5" s="40"/>
      <c r="AE5" s="40"/>
      <c r="AG5" s="149" t="s">
        <v>100</v>
      </c>
      <c r="AH5" s="9" t="s">
        <v>175</v>
      </c>
      <c r="AJ5" s="147" t="s">
        <v>154</v>
      </c>
      <c r="AK5" s="147" t="s">
        <v>176</v>
      </c>
      <c r="AL5" s="147"/>
      <c r="AM5" s="147" t="s">
        <v>102</v>
      </c>
      <c r="AO5" s="164" t="s">
        <v>177</v>
      </c>
      <c r="AR5" s="12" t="s">
        <v>112</v>
      </c>
      <c r="AT5" s="12" t="s">
        <v>113</v>
      </c>
      <c r="AW5" s="209" t="s">
        <v>110</v>
      </c>
      <c r="AY5" s="209" t="s">
        <v>111</v>
      </c>
      <c r="BA5" s="210" t="s">
        <v>118</v>
      </c>
      <c r="BC5" s="204" t="s">
        <v>112</v>
      </c>
      <c r="BD5" s="219" t="s">
        <v>111</v>
      </c>
      <c r="BE5" s="218" t="str">
        <f>Table15[[#This Row],[Probability]]&amp;Table15[[#This Row],[Impact]]</f>
        <v>LikelyModerate</v>
      </c>
      <c r="BF5" s="211" t="s">
        <v>118</v>
      </c>
    </row>
    <row r="6" spans="1:58" ht="29">
      <c r="A6" s="3" t="s">
        <v>178</v>
      </c>
      <c r="E6" s="2">
        <v>2019</v>
      </c>
      <c r="F6" s="10"/>
      <c r="G6" s="10"/>
      <c r="H6" s="10"/>
      <c r="I6" s="133" t="s">
        <v>179</v>
      </c>
      <c r="J6" s="10"/>
      <c r="K6" s="224" t="s">
        <v>180</v>
      </c>
      <c r="L6" s="10"/>
      <c r="M6" s="10"/>
      <c r="N6" s="10"/>
      <c r="O6" s="225"/>
      <c r="R6" s="147" t="s">
        <v>181</v>
      </c>
      <c r="T6" s="9" t="s">
        <v>160</v>
      </c>
      <c r="U6" s="9" t="s">
        <v>182</v>
      </c>
      <c r="V6" s="9" t="str">
        <f>T_IND2[[#This Row],[Results]]</f>
        <v xml:space="preserve">Outcome 1: Increased access to education for crisis-affected girls and boys </v>
      </c>
      <c r="W6" s="9" t="s">
        <v>86</v>
      </c>
      <c r="X6" s="9" t="s">
        <v>183</v>
      </c>
      <c r="Y6" s="9" t="s">
        <v>162</v>
      </c>
      <c r="Z6" s="9" t="s">
        <v>163</v>
      </c>
      <c r="AA6" s="9" t="s">
        <v>174</v>
      </c>
      <c r="AB6" s="40" t="s">
        <v>10</v>
      </c>
      <c r="AC6" s="40"/>
      <c r="AD6" s="40"/>
      <c r="AG6" s="149" t="s">
        <v>100</v>
      </c>
      <c r="AH6" s="9" t="s">
        <v>184</v>
      </c>
      <c r="AJ6" s="147" t="s">
        <v>154</v>
      </c>
      <c r="AK6" s="147" t="s">
        <v>185</v>
      </c>
      <c r="AL6" s="147"/>
      <c r="AM6" s="147" t="s">
        <v>88</v>
      </c>
      <c r="AO6" s="3" t="s">
        <v>186</v>
      </c>
      <c r="AR6" s="11" t="s">
        <v>114</v>
      </c>
      <c r="AT6" s="11" t="s">
        <v>115</v>
      </c>
      <c r="AW6" s="212" t="s">
        <v>112</v>
      </c>
      <c r="AY6" s="212" t="s">
        <v>113</v>
      </c>
      <c r="BA6" s="213" t="s">
        <v>119</v>
      </c>
      <c r="BC6" s="204" t="s">
        <v>112</v>
      </c>
      <c r="BD6" s="219" t="s">
        <v>115</v>
      </c>
      <c r="BE6" s="218" t="str">
        <f>Table15[[#This Row],[Probability]]&amp;Table15[[#This Row],[Impact]]</f>
        <v>LikelySevere</v>
      </c>
      <c r="BF6" s="214" t="s">
        <v>187</v>
      </c>
    </row>
    <row r="7" spans="1:58" ht="29">
      <c r="A7" s="3" t="s">
        <v>188</v>
      </c>
      <c r="E7" s="2">
        <v>2020</v>
      </c>
      <c r="F7" s="10"/>
      <c r="G7" s="10"/>
      <c r="H7" s="10"/>
      <c r="I7" s="133" t="s">
        <v>189</v>
      </c>
      <c r="J7" s="10"/>
      <c r="K7" s="10"/>
      <c r="L7" s="10"/>
      <c r="M7" s="10"/>
      <c r="N7" s="10"/>
      <c r="O7" s="10"/>
      <c r="R7" s="147" t="s">
        <v>190</v>
      </c>
      <c r="T7" s="9" t="s">
        <v>172</v>
      </c>
      <c r="U7" s="9" t="s">
        <v>191</v>
      </c>
      <c r="V7" s="9" t="str">
        <f>T_IND2[[#This Row],[Results]]</f>
        <v xml:space="preserve">Outcome 2: Strengthened equity and gender equality in education in crisis </v>
      </c>
      <c r="W7" s="9" t="s">
        <v>86</v>
      </c>
      <c r="X7" s="9" t="s">
        <v>192</v>
      </c>
      <c r="Y7" s="9" t="s">
        <v>162</v>
      </c>
      <c r="Z7" s="9" t="s">
        <v>163</v>
      </c>
      <c r="AA7" s="9" t="s">
        <v>174</v>
      </c>
      <c r="AB7" s="40" t="s">
        <v>10</v>
      </c>
      <c r="AC7" s="40"/>
      <c r="AD7" s="40"/>
      <c r="AE7" s="40"/>
      <c r="AG7" s="149" t="s">
        <v>100</v>
      </c>
      <c r="AH7" s="9" t="s">
        <v>193</v>
      </c>
      <c r="AJ7" s="147" t="s">
        <v>154</v>
      </c>
      <c r="AK7" s="147" t="s">
        <v>194</v>
      </c>
      <c r="AL7" s="147"/>
      <c r="AM7" s="147" t="s">
        <v>98</v>
      </c>
      <c r="AO7" s="3" t="s">
        <v>103</v>
      </c>
      <c r="AS7" s="10"/>
      <c r="AT7" s="10"/>
      <c r="AU7" s="10"/>
      <c r="AV7" s="10"/>
      <c r="AW7" s="215" t="s">
        <v>114</v>
      </c>
      <c r="AX7" s="200"/>
      <c r="AY7" s="215" t="s">
        <v>115</v>
      </c>
      <c r="AZ7" s="200"/>
      <c r="BA7" s="216" t="s">
        <v>187</v>
      </c>
      <c r="BC7" s="204" t="s">
        <v>110</v>
      </c>
      <c r="BD7" s="219" t="s">
        <v>113</v>
      </c>
      <c r="BE7" s="218" t="str">
        <f>Table15[[#This Row],[Probability]]&amp;Table15[[#This Row],[Impact]]</f>
        <v>PossibleMajor</v>
      </c>
      <c r="BF7" s="211" t="s">
        <v>118</v>
      </c>
    </row>
    <row r="8" spans="1:58" ht="58">
      <c r="A8" s="3" t="s">
        <v>195</v>
      </c>
      <c r="E8" s="2">
        <v>2021</v>
      </c>
      <c r="F8" s="10"/>
      <c r="G8" s="10"/>
      <c r="H8" s="10"/>
      <c r="I8" s="133" t="s">
        <v>196</v>
      </c>
      <c r="J8" s="10"/>
      <c r="K8" s="10"/>
      <c r="L8" s="10"/>
      <c r="M8" s="10"/>
      <c r="N8" s="10"/>
      <c r="O8" s="10"/>
      <c r="R8" s="147" t="s">
        <v>197</v>
      </c>
      <c r="T8" s="9" t="s">
        <v>181</v>
      </c>
      <c r="U8" s="9" t="s">
        <v>198</v>
      </c>
      <c r="V8" s="9" t="str">
        <f>T_IND2[[#This Row],[Results]]</f>
        <v xml:space="preserve">Outcome 3: Increased continuity and sustainability of education for crisis affected girls and boys </v>
      </c>
      <c r="W8" s="9" t="s">
        <v>86</v>
      </c>
      <c r="X8" s="9" t="s">
        <v>199</v>
      </c>
      <c r="Y8" s="9" t="s">
        <v>162</v>
      </c>
      <c r="Z8" s="9" t="s">
        <v>163</v>
      </c>
      <c r="AA8" s="9" t="s">
        <v>200</v>
      </c>
      <c r="AB8" s="40" t="s">
        <v>10</v>
      </c>
      <c r="AC8" s="40"/>
      <c r="AD8" s="40"/>
      <c r="AE8" s="40"/>
      <c r="AG8" s="149" t="s">
        <v>100</v>
      </c>
      <c r="AH8" s="9" t="s">
        <v>201</v>
      </c>
      <c r="AJ8" s="147" t="s">
        <v>154</v>
      </c>
      <c r="AK8" s="147" t="s">
        <v>202</v>
      </c>
      <c r="AL8" s="147"/>
      <c r="AM8" s="147" t="s">
        <v>203</v>
      </c>
      <c r="AO8" s="3" t="s">
        <v>204</v>
      </c>
      <c r="AS8" s="10"/>
      <c r="AT8" s="10"/>
      <c r="AU8" s="10"/>
      <c r="AV8" s="10"/>
      <c r="AX8" s="200"/>
      <c r="AY8" s="200"/>
      <c r="AZ8" s="200"/>
      <c r="BC8" s="204" t="s">
        <v>110</v>
      </c>
      <c r="BD8" s="219" t="s">
        <v>109</v>
      </c>
      <c r="BE8" s="218" t="str">
        <f>Table15[[#This Row],[Probability]]&amp;Table15[[#This Row],[Impact]]</f>
        <v>PossibleMinor</v>
      </c>
      <c r="BF8" s="208" t="s">
        <v>120</v>
      </c>
    </row>
    <row r="9" spans="1:58" ht="72.5">
      <c r="E9" s="2">
        <v>2022</v>
      </c>
      <c r="F9" s="10"/>
      <c r="G9" s="10"/>
      <c r="H9" s="10"/>
      <c r="I9" s="134" t="s">
        <v>205</v>
      </c>
      <c r="J9" s="53"/>
      <c r="K9" s="53"/>
      <c r="L9" s="53"/>
      <c r="M9" s="53"/>
      <c r="N9" s="53"/>
      <c r="O9" s="10"/>
      <c r="R9" s="147" t="s">
        <v>206</v>
      </c>
      <c r="T9" s="9" t="s">
        <v>181</v>
      </c>
      <c r="U9" s="9" t="s">
        <v>207</v>
      </c>
      <c r="V9" s="9" t="str">
        <f>T_IND2[[#This Row],[Results]]</f>
        <v xml:space="preserve">Outcome 3: Increased continuity and sustainability of education for crisis affected girls and boys </v>
      </c>
      <c r="W9" s="9" t="s">
        <v>86</v>
      </c>
      <c r="X9" s="9" t="s">
        <v>208</v>
      </c>
      <c r="Y9" s="9" t="s">
        <v>209</v>
      </c>
      <c r="Z9" s="9" t="s">
        <v>163</v>
      </c>
      <c r="AA9" s="9" t="s">
        <v>210</v>
      </c>
      <c r="AB9" s="40" t="s">
        <v>10</v>
      </c>
      <c r="AC9" s="40"/>
      <c r="AD9" s="40"/>
      <c r="AE9" s="40"/>
      <c r="AG9" s="149" t="s">
        <v>100</v>
      </c>
      <c r="AH9" s="9" t="s">
        <v>211</v>
      </c>
      <c r="AJ9" s="147" t="s">
        <v>154</v>
      </c>
      <c r="AK9" s="147" t="s">
        <v>212</v>
      </c>
      <c r="AL9" s="147"/>
      <c r="AM9" s="147" t="s">
        <v>213</v>
      </c>
      <c r="AO9" s="3" t="s">
        <v>214</v>
      </c>
      <c r="AS9" s="10"/>
      <c r="AT9" s="10"/>
      <c r="AU9" s="10"/>
      <c r="AV9" s="10"/>
      <c r="AX9" s="200"/>
      <c r="AY9" s="200"/>
      <c r="AZ9" s="200"/>
      <c r="BC9" s="204" t="s">
        <v>110</v>
      </c>
      <c r="BD9" s="219" t="s">
        <v>111</v>
      </c>
      <c r="BE9" s="218" t="str">
        <f>Table15[[#This Row],[Probability]]&amp;Table15[[#This Row],[Impact]]</f>
        <v>PossibleModerate</v>
      </c>
      <c r="BF9" s="211" t="s">
        <v>118</v>
      </c>
    </row>
    <row r="10" spans="1:58" ht="58">
      <c r="E10" s="2">
        <v>2023</v>
      </c>
      <c r="F10" s="10"/>
      <c r="G10" s="10"/>
      <c r="H10" s="10"/>
      <c r="I10" s="134" t="s">
        <v>215</v>
      </c>
      <c r="J10" s="53"/>
      <c r="K10" s="53"/>
      <c r="L10" s="53"/>
      <c r="M10" s="53"/>
      <c r="N10" s="53"/>
      <c r="O10" s="53"/>
      <c r="R10" s="147" t="s">
        <v>216</v>
      </c>
      <c r="T10" s="9" t="s">
        <v>181</v>
      </c>
      <c r="U10" s="9" t="s">
        <v>217</v>
      </c>
      <c r="V10" s="9" t="str">
        <f>T_IND2[[#This Row],[Results]]</f>
        <v xml:space="preserve">Outcome 3: Increased continuity and sustainability of education for crisis affected girls and boys </v>
      </c>
      <c r="W10" s="9" t="s">
        <v>86</v>
      </c>
      <c r="X10" s="9" t="s">
        <v>218</v>
      </c>
      <c r="Y10" s="9" t="s">
        <v>219</v>
      </c>
      <c r="Z10" s="9" t="s">
        <v>163</v>
      </c>
      <c r="AA10" s="9" t="s">
        <v>174</v>
      </c>
      <c r="AB10" s="40" t="s">
        <v>10</v>
      </c>
      <c r="AC10" s="40"/>
      <c r="AD10" s="40"/>
      <c r="AE10" s="40"/>
      <c r="AG10" s="149" t="s">
        <v>100</v>
      </c>
      <c r="AH10" s="9" t="s">
        <v>220</v>
      </c>
      <c r="AJ10" s="147" t="s">
        <v>154</v>
      </c>
      <c r="AK10" s="147" t="s">
        <v>221</v>
      </c>
      <c r="AL10" s="147"/>
      <c r="AM10" s="147" t="s">
        <v>222</v>
      </c>
      <c r="AO10" s="3" t="s">
        <v>92</v>
      </c>
      <c r="AS10" s="10"/>
      <c r="AT10" s="10"/>
      <c r="AU10" s="10"/>
      <c r="AV10" s="10"/>
      <c r="AX10" s="200"/>
      <c r="AY10" s="200"/>
      <c r="AZ10" s="200"/>
      <c r="BC10" s="204" t="s">
        <v>110</v>
      </c>
      <c r="BD10" s="219" t="s">
        <v>115</v>
      </c>
      <c r="BE10" s="218" t="str">
        <f>Table15[[#This Row],[Probability]]&amp;Table15[[#This Row],[Impact]]</f>
        <v>PossibleSevere</v>
      </c>
      <c r="BF10" s="205" t="s">
        <v>119</v>
      </c>
    </row>
    <row r="11" spans="1:58" ht="58">
      <c r="F11" s="10"/>
      <c r="G11" s="10"/>
      <c r="H11" s="10"/>
      <c r="I11" s="134" t="s">
        <v>223</v>
      </c>
      <c r="J11" s="53"/>
      <c r="K11" s="53"/>
      <c r="L11" s="53"/>
      <c r="M11" s="53"/>
      <c r="N11" s="53"/>
      <c r="O11" s="53"/>
      <c r="R11" s="147" t="s">
        <v>224</v>
      </c>
      <c r="T11" s="9" t="s">
        <v>181</v>
      </c>
      <c r="U11" s="9" t="s">
        <v>225</v>
      </c>
      <c r="V11" s="9" t="str">
        <f>T_IND2[[#This Row],[Results]]</f>
        <v xml:space="preserve">Outcome 3: Increased continuity and sustainability of education for crisis affected girls and boys </v>
      </c>
      <c r="W11" s="9" t="s">
        <v>226</v>
      </c>
      <c r="X11" s="9" t="s">
        <v>227</v>
      </c>
      <c r="Y11" s="9" t="s">
        <v>228</v>
      </c>
      <c r="Z11" s="9" t="s">
        <v>163</v>
      </c>
      <c r="AA11" s="9" t="s">
        <v>229</v>
      </c>
      <c r="AB11" s="40" t="s">
        <v>10</v>
      </c>
      <c r="AC11" s="40" t="s">
        <v>230</v>
      </c>
      <c r="AD11" s="40"/>
      <c r="AE11" s="40"/>
      <c r="AG11" s="149" t="s">
        <v>100</v>
      </c>
      <c r="AH11" s="9" t="s">
        <v>101</v>
      </c>
      <c r="AJ11" s="147" t="s">
        <v>154</v>
      </c>
      <c r="AK11" s="147" t="s">
        <v>231</v>
      </c>
      <c r="AL11" s="147"/>
      <c r="AM11" s="147" t="s">
        <v>232</v>
      </c>
      <c r="AO11" s="3" t="s">
        <v>233</v>
      </c>
      <c r="AS11" s="10"/>
      <c r="AT11" s="10"/>
      <c r="AU11" s="10"/>
      <c r="AV11" s="10"/>
      <c r="AX11" s="200"/>
      <c r="AY11" s="200"/>
      <c r="AZ11" s="200"/>
      <c r="BC11" s="204" t="s">
        <v>108</v>
      </c>
      <c r="BD11" s="219" t="s">
        <v>113</v>
      </c>
      <c r="BE11" s="218" t="str">
        <f>Table15[[#This Row],[Probability]]&amp;Table15[[#This Row],[Impact]]</f>
        <v>UnlikelyMajor</v>
      </c>
      <c r="BF11" s="208" t="s">
        <v>120</v>
      </c>
    </row>
    <row r="12" spans="1:58" ht="43.5">
      <c r="F12" s="10"/>
      <c r="G12" s="10"/>
      <c r="H12" s="10"/>
      <c r="I12" s="134" t="s">
        <v>234</v>
      </c>
      <c r="J12" s="53"/>
      <c r="K12" s="53"/>
      <c r="L12" s="53"/>
      <c r="M12" s="53"/>
      <c r="N12" s="53"/>
      <c r="O12" s="53"/>
      <c r="R12" s="147" t="s">
        <v>235</v>
      </c>
      <c r="T12" s="9" t="s">
        <v>190</v>
      </c>
      <c r="U12" s="9" t="s">
        <v>96</v>
      </c>
      <c r="V12" s="9" t="str">
        <f>T_IND2[[#This Row],[Results]]</f>
        <v xml:space="preserve">Outcome 4: Improved learning and skills outcomes for crisis-affected girls and boys </v>
      </c>
      <c r="W12" s="9" t="s">
        <v>86</v>
      </c>
      <c r="X12" s="9" t="s">
        <v>236</v>
      </c>
      <c r="Y12" s="9" t="s">
        <v>162</v>
      </c>
      <c r="Z12" s="9" t="s">
        <v>163</v>
      </c>
      <c r="AA12" s="9" t="s">
        <v>174</v>
      </c>
      <c r="AB12" s="40" t="s">
        <v>148</v>
      </c>
      <c r="AC12" s="40" t="s">
        <v>95</v>
      </c>
      <c r="AD12" s="40"/>
      <c r="AE12" s="40"/>
      <c r="AG12" s="149" t="s">
        <v>100</v>
      </c>
      <c r="AH12" s="9" t="s">
        <v>237</v>
      </c>
      <c r="AJ12" s="147" t="s">
        <v>154</v>
      </c>
      <c r="AK12" s="147" t="s">
        <v>238</v>
      </c>
      <c r="AL12" s="147"/>
      <c r="AM12" s="147" t="s">
        <v>239</v>
      </c>
      <c r="AO12" s="3" t="s">
        <v>240</v>
      </c>
      <c r="AS12" s="10"/>
      <c r="AT12" s="10"/>
      <c r="AU12" s="10"/>
      <c r="AV12" s="10"/>
      <c r="AX12" s="200"/>
      <c r="AY12" s="200"/>
      <c r="AZ12" s="200"/>
      <c r="BC12" s="204" t="s">
        <v>108</v>
      </c>
      <c r="BD12" s="219" t="s">
        <v>109</v>
      </c>
      <c r="BE12" s="218" t="str">
        <f>Table15[[#This Row],[Probability]]&amp;Table15[[#This Row],[Impact]]</f>
        <v>UnlikelyMinor</v>
      </c>
      <c r="BF12" s="208" t="s">
        <v>120</v>
      </c>
    </row>
    <row r="13" spans="1:58" ht="29">
      <c r="I13" s="134" t="s">
        <v>241</v>
      </c>
      <c r="J13" s="53"/>
      <c r="K13" s="53"/>
      <c r="L13" s="53"/>
      <c r="M13" s="53"/>
      <c r="N13" s="53"/>
      <c r="O13" s="53"/>
      <c r="R13" s="147" t="s">
        <v>242</v>
      </c>
      <c r="T13" s="9" t="s">
        <v>190</v>
      </c>
      <c r="U13" s="9" t="s">
        <v>87</v>
      </c>
      <c r="V13" s="9" t="str">
        <f>T_IND2[[#This Row],[Results]]</f>
        <v xml:space="preserve">Outcome 4: Improved learning and skills outcomes for crisis-affected girls and boys </v>
      </c>
      <c r="W13" s="9" t="s">
        <v>226</v>
      </c>
      <c r="X13" s="9" t="s">
        <v>243</v>
      </c>
      <c r="Y13" s="9" t="s">
        <v>162</v>
      </c>
      <c r="Z13" s="9" t="s">
        <v>163</v>
      </c>
      <c r="AA13" s="9" t="s">
        <v>164</v>
      </c>
      <c r="AB13" s="40" t="s">
        <v>148</v>
      </c>
      <c r="AC13" s="40" t="s">
        <v>230</v>
      </c>
      <c r="AD13" s="40"/>
      <c r="AE13" s="40"/>
      <c r="AG13" s="149" t="s">
        <v>100</v>
      </c>
      <c r="AH13" s="9" t="s">
        <v>244</v>
      </c>
      <c r="AJ13" s="147" t="s">
        <v>154</v>
      </c>
      <c r="AK13" s="147" t="s">
        <v>245</v>
      </c>
      <c r="AL13" s="147"/>
      <c r="AM13" s="147"/>
      <c r="AO13" s="3" t="s">
        <v>99</v>
      </c>
      <c r="AY13" s="200"/>
      <c r="BC13" s="204" t="s">
        <v>108</v>
      </c>
      <c r="BD13" s="219" t="s">
        <v>111</v>
      </c>
      <c r="BE13" s="218" t="str">
        <f>Table15[[#This Row],[Probability]]&amp;Table15[[#This Row],[Impact]]</f>
        <v>UnlikelyModerate</v>
      </c>
      <c r="BF13" s="208" t="s">
        <v>120</v>
      </c>
    </row>
    <row r="14" spans="1:58" ht="29">
      <c r="I14" s="134" t="s">
        <v>246</v>
      </c>
      <c r="J14" s="53"/>
      <c r="K14" s="53"/>
      <c r="L14" s="53"/>
      <c r="M14" s="53"/>
      <c r="N14" s="53"/>
      <c r="O14" s="53"/>
      <c r="T14" s="9" t="s">
        <v>190</v>
      </c>
      <c r="U14" s="9" t="s">
        <v>247</v>
      </c>
      <c r="V14" s="9" t="str">
        <f>T_IND2[[#This Row],[Results]]</f>
        <v xml:space="preserve">Outcome 4: Improved learning and skills outcomes for crisis-affected girls and boys </v>
      </c>
      <c r="W14" s="9" t="s">
        <v>226</v>
      </c>
      <c r="X14" s="9" t="s">
        <v>248</v>
      </c>
      <c r="Y14" s="9" t="s">
        <v>162</v>
      </c>
      <c r="Z14" s="9" t="s">
        <v>163</v>
      </c>
      <c r="AA14" s="9" t="s">
        <v>164</v>
      </c>
      <c r="AB14" s="40" t="s">
        <v>10</v>
      </c>
      <c r="AC14" s="40"/>
      <c r="AD14" s="40"/>
      <c r="AE14" s="40"/>
      <c r="AG14" s="149" t="s">
        <v>100</v>
      </c>
      <c r="AH14" s="9" t="s">
        <v>249</v>
      </c>
      <c r="AJ14" s="147" t="s">
        <v>250</v>
      </c>
      <c r="AK14" s="147" t="s">
        <v>251</v>
      </c>
      <c r="AL14" s="147"/>
      <c r="AM14" s="147"/>
      <c r="BC14" s="204" t="s">
        <v>108</v>
      </c>
      <c r="BD14" s="219" t="s">
        <v>115</v>
      </c>
      <c r="BE14" s="218" t="str">
        <f>Table15[[#This Row],[Probability]]&amp;Table15[[#This Row],[Impact]]</f>
        <v>UnlikelySevere</v>
      </c>
      <c r="BF14" s="211" t="s">
        <v>118</v>
      </c>
    </row>
    <row r="15" spans="1:58" ht="101.5">
      <c r="I15" s="224" t="s">
        <v>252</v>
      </c>
      <c r="J15" s="53"/>
      <c r="K15" s="53"/>
      <c r="L15" s="53"/>
      <c r="M15" s="53"/>
      <c r="N15" s="53"/>
      <c r="O15" s="53"/>
      <c r="T15" s="9" t="s">
        <v>190</v>
      </c>
      <c r="U15" s="9" t="s">
        <v>253</v>
      </c>
      <c r="V15" s="9" t="str">
        <f>T_IND2[[#This Row],[Results]]</f>
        <v xml:space="preserve">Outcome 4: Improved learning and skills outcomes for crisis-affected girls and boys </v>
      </c>
      <c r="W15" s="9" t="s">
        <v>86</v>
      </c>
      <c r="X15" s="9" t="s">
        <v>254</v>
      </c>
      <c r="Y15" s="9" t="s">
        <v>255</v>
      </c>
      <c r="Z15" s="9" t="s">
        <v>163</v>
      </c>
      <c r="AA15" s="9" t="s">
        <v>164</v>
      </c>
      <c r="AB15" s="40" t="s">
        <v>10</v>
      </c>
      <c r="AC15" s="40" t="s">
        <v>256</v>
      </c>
      <c r="AD15" s="40"/>
      <c r="AE15" s="40"/>
      <c r="AG15" s="149" t="s">
        <v>100</v>
      </c>
      <c r="AH15" s="9" t="s">
        <v>257</v>
      </c>
      <c r="AJ15" s="147" t="s">
        <v>250</v>
      </c>
      <c r="AK15" s="147" t="s">
        <v>258</v>
      </c>
      <c r="AL15" s="147"/>
      <c r="AM15" s="147"/>
      <c r="BC15" s="204" t="s">
        <v>114</v>
      </c>
      <c r="BD15" s="219" t="s">
        <v>113</v>
      </c>
      <c r="BE15" s="218" t="str">
        <f>Table15[[#This Row],[Probability]]&amp;Table15[[#This Row],[Impact]]</f>
        <v>Very LikelyMajor</v>
      </c>
      <c r="BF15" s="214" t="s">
        <v>187</v>
      </c>
    </row>
    <row r="16" spans="1:58" ht="43.5">
      <c r="I16" s="134" t="s">
        <v>259</v>
      </c>
      <c r="J16" s="53"/>
      <c r="K16" s="53"/>
      <c r="L16" s="53"/>
      <c r="M16" s="53"/>
      <c r="N16" s="53"/>
      <c r="O16" s="53"/>
      <c r="T16" s="9" t="s">
        <v>190</v>
      </c>
      <c r="U16" s="9" t="s">
        <v>93</v>
      </c>
      <c r="V16" s="9" t="str">
        <f>T_IND2[[#This Row],[Results]]</f>
        <v xml:space="preserve">Outcome 4: Improved learning and skills outcomes for crisis-affected girls and boys </v>
      </c>
      <c r="W16" s="9" t="s">
        <v>260</v>
      </c>
      <c r="X16" s="9" t="s">
        <v>261</v>
      </c>
      <c r="Y16" s="9" t="s">
        <v>162</v>
      </c>
      <c r="Z16" s="9" t="s">
        <v>163</v>
      </c>
      <c r="AA16" s="9" t="s">
        <v>164</v>
      </c>
      <c r="AB16" s="40" t="s">
        <v>148</v>
      </c>
      <c r="AC16" s="40"/>
      <c r="AD16" s="40"/>
      <c r="AE16" s="40"/>
      <c r="AG16" s="149" t="s">
        <v>100</v>
      </c>
      <c r="AH16" s="9" t="s">
        <v>262</v>
      </c>
      <c r="AJ16" s="147" t="s">
        <v>250</v>
      </c>
      <c r="AK16" s="147" t="s">
        <v>263</v>
      </c>
      <c r="AL16" s="147"/>
      <c r="AM16" s="147"/>
      <c r="BC16" s="204" t="s">
        <v>114</v>
      </c>
      <c r="BD16" s="219" t="s">
        <v>109</v>
      </c>
      <c r="BE16" s="218" t="str">
        <f>Table15[[#This Row],[Probability]]&amp;Table15[[#This Row],[Impact]]</f>
        <v>Very LikelyMinor</v>
      </c>
      <c r="BF16" s="211" t="s">
        <v>118</v>
      </c>
    </row>
    <row r="17" spans="9:58" ht="43.5">
      <c r="I17" s="134" t="s">
        <v>264</v>
      </c>
      <c r="J17" s="53"/>
      <c r="K17" s="53"/>
      <c r="L17" s="53"/>
      <c r="M17" s="53"/>
      <c r="N17" s="53"/>
      <c r="O17" s="53"/>
      <c r="T17" s="9" t="s">
        <v>197</v>
      </c>
      <c r="U17" s="9" t="s">
        <v>265</v>
      </c>
      <c r="V17" s="9" t="str">
        <f>T_IND2[[#This Row],[Results]]</f>
        <v>Outcome 5: Safe and protective learning environment and education ensured for all crisis-affected girls and boys</v>
      </c>
      <c r="W17" s="9" t="s">
        <v>226</v>
      </c>
      <c r="X17" s="9" t="s">
        <v>266</v>
      </c>
      <c r="Y17" s="9" t="s">
        <v>162</v>
      </c>
      <c r="Z17" s="9" t="s">
        <v>163</v>
      </c>
      <c r="AA17" s="9" t="s">
        <v>164</v>
      </c>
      <c r="AB17" s="40" t="s">
        <v>10</v>
      </c>
      <c r="AC17" s="40"/>
      <c r="AD17" s="40"/>
      <c r="AE17" s="40"/>
      <c r="AG17" s="149" t="s">
        <v>100</v>
      </c>
      <c r="AH17" s="9" t="s">
        <v>267</v>
      </c>
      <c r="AJ17" s="147" t="s">
        <v>250</v>
      </c>
      <c r="AK17" s="147" t="s">
        <v>268</v>
      </c>
      <c r="AL17" s="147"/>
      <c r="AM17" s="147"/>
      <c r="BC17" s="204" t="s">
        <v>114</v>
      </c>
      <c r="BD17" s="219" t="s">
        <v>111</v>
      </c>
      <c r="BE17" s="218" t="str">
        <f>Table15[[#This Row],[Probability]]&amp;Table15[[#This Row],[Impact]]</f>
        <v>Very LikelyModerate</v>
      </c>
      <c r="BF17" s="205" t="s">
        <v>119</v>
      </c>
    </row>
    <row r="18" spans="9:58" ht="43.5">
      <c r="I18" s="134" t="s">
        <v>269</v>
      </c>
      <c r="J18" s="53"/>
      <c r="K18" s="53"/>
      <c r="L18" s="53"/>
      <c r="M18" s="53"/>
      <c r="N18" s="53"/>
      <c r="O18" s="53"/>
      <c r="T18" s="9" t="s">
        <v>197</v>
      </c>
      <c r="U18" s="9" t="s">
        <v>270</v>
      </c>
      <c r="V18" s="9" t="str">
        <f>T_IND2[[#This Row],[Results]]</f>
        <v>Outcome 5: Safe and protective learning environment and education ensured for all crisis-affected girls and boys</v>
      </c>
      <c r="W18" s="9" t="s">
        <v>226</v>
      </c>
      <c r="X18" s="9" t="s">
        <v>271</v>
      </c>
      <c r="Y18" s="9" t="s">
        <v>162</v>
      </c>
      <c r="Z18" s="9" t="s">
        <v>163</v>
      </c>
      <c r="AA18" s="9" t="s">
        <v>164</v>
      </c>
      <c r="AB18" s="40" t="s">
        <v>10</v>
      </c>
      <c r="AC18" s="40"/>
      <c r="AD18" s="40"/>
      <c r="AE18" s="40"/>
      <c r="AG18" s="149" t="s">
        <v>100</v>
      </c>
      <c r="AH18" s="9" t="s">
        <v>272</v>
      </c>
      <c r="AJ18" s="147" t="s">
        <v>250</v>
      </c>
      <c r="AK18" s="147" t="s">
        <v>273</v>
      </c>
      <c r="AL18" s="147"/>
      <c r="AM18" s="147"/>
      <c r="BC18" s="217" t="s">
        <v>114</v>
      </c>
      <c r="BD18" s="220" t="s">
        <v>115</v>
      </c>
      <c r="BE18" s="218" t="str">
        <f>Table15[[#This Row],[Probability]]&amp;Table15[[#This Row],[Impact]]</f>
        <v>Very LikelySevere</v>
      </c>
      <c r="BF18" s="214" t="s">
        <v>187</v>
      </c>
    </row>
    <row r="19" spans="9:58" ht="43.5">
      <c r="I19" s="134" t="s">
        <v>274</v>
      </c>
      <c r="J19" s="53"/>
      <c r="K19" s="53"/>
      <c r="L19" s="53"/>
      <c r="M19" s="53"/>
      <c r="N19" s="53"/>
      <c r="O19" s="53"/>
      <c r="T19" s="9" t="s">
        <v>197</v>
      </c>
      <c r="U19" s="9" t="s">
        <v>275</v>
      </c>
      <c r="V19" s="9" t="str">
        <f>T_IND2[[#This Row],[Results]]</f>
        <v>Outcome 5: Safe and protective learning environment and education ensured for all crisis-affected girls and boys</v>
      </c>
      <c r="W19" s="9" t="s">
        <v>226</v>
      </c>
      <c r="X19" s="9" t="s">
        <v>276</v>
      </c>
      <c r="Y19" s="9" t="s">
        <v>162</v>
      </c>
      <c r="Z19" s="9" t="s">
        <v>163</v>
      </c>
      <c r="AA19" s="9" t="s">
        <v>164</v>
      </c>
      <c r="AB19" s="40" t="s">
        <v>10</v>
      </c>
      <c r="AC19" s="40"/>
      <c r="AD19" s="40"/>
      <c r="AE19" s="40"/>
      <c r="AG19" s="149" t="s">
        <v>100</v>
      </c>
      <c r="AH19" s="9" t="s">
        <v>277</v>
      </c>
      <c r="AJ19" s="147" t="s">
        <v>250</v>
      </c>
      <c r="AK19" s="147" t="s">
        <v>278</v>
      </c>
      <c r="AL19" s="147"/>
      <c r="AM19" s="147"/>
    </row>
    <row r="20" spans="9:58" ht="29">
      <c r="I20" s="134" t="s">
        <v>279</v>
      </c>
      <c r="J20" s="53"/>
      <c r="K20" s="53"/>
      <c r="L20" s="53"/>
      <c r="M20" s="53"/>
      <c r="N20" s="53"/>
      <c r="O20" s="53"/>
      <c r="T20" s="9" t="s">
        <v>197</v>
      </c>
      <c r="U20" s="9" t="s">
        <v>280</v>
      </c>
      <c r="V20" s="9" t="str">
        <f>T_IND2[[#This Row],[Results]]</f>
        <v>Outcome 5: Safe and protective learning environment and education ensured for all crisis-affected girls and boys</v>
      </c>
      <c r="W20" s="9" t="s">
        <v>226</v>
      </c>
      <c r="X20" s="9" t="s">
        <v>281</v>
      </c>
      <c r="Y20" s="9" t="s">
        <v>228</v>
      </c>
      <c r="Z20" s="9" t="s">
        <v>163</v>
      </c>
      <c r="AA20" s="9" t="s">
        <v>174</v>
      </c>
      <c r="AB20" s="40" t="s">
        <v>10</v>
      </c>
      <c r="AC20" s="40"/>
      <c r="AD20" s="40"/>
      <c r="AE20" s="40"/>
      <c r="AG20" s="149" t="s">
        <v>100</v>
      </c>
      <c r="AH20" s="9" t="s">
        <v>282</v>
      </c>
      <c r="AJ20" s="147" t="s">
        <v>250</v>
      </c>
      <c r="AK20" s="147" t="s">
        <v>283</v>
      </c>
      <c r="AL20" s="147"/>
      <c r="AM20" s="147"/>
    </row>
    <row r="21" spans="9:58" ht="101.5">
      <c r="I21" s="134" t="s">
        <v>284</v>
      </c>
      <c r="J21" s="53"/>
      <c r="K21" s="53"/>
      <c r="L21" s="53"/>
      <c r="M21" s="53"/>
      <c r="N21" s="53"/>
      <c r="O21" s="53"/>
      <c r="T21" s="9" t="s">
        <v>206</v>
      </c>
      <c r="U21" s="9" t="s">
        <v>285</v>
      </c>
      <c r="V21" s="9" t="str">
        <f>T_IND2[[#This Row],[Results]]</f>
        <v xml:space="preserve">SYSTEMIC OUTCOME 1: Increased political support to education for crisis-affected girls and boys </v>
      </c>
      <c r="W21" s="9" t="s">
        <v>226</v>
      </c>
      <c r="X21" s="9" t="s">
        <v>286</v>
      </c>
      <c r="Y21" s="9" t="s">
        <v>287</v>
      </c>
      <c r="Z21" s="9" t="s">
        <v>288</v>
      </c>
      <c r="AA21" s="9"/>
      <c r="AB21" s="40" t="s">
        <v>10</v>
      </c>
      <c r="AC21" s="40"/>
      <c r="AD21" s="40"/>
      <c r="AE21" s="40"/>
      <c r="AG21" s="149" t="s">
        <v>100</v>
      </c>
      <c r="AH21" s="9" t="s">
        <v>289</v>
      </c>
      <c r="AJ21" s="147" t="s">
        <v>250</v>
      </c>
      <c r="AK21" s="147" t="s">
        <v>290</v>
      </c>
      <c r="AL21" s="147"/>
      <c r="AM21" s="147"/>
    </row>
    <row r="22" spans="9:58" ht="43.5">
      <c r="I22" s="134" t="s">
        <v>291</v>
      </c>
      <c r="J22" s="53"/>
      <c r="K22" s="53"/>
      <c r="L22" s="53"/>
      <c r="M22" s="53"/>
      <c r="N22" s="53"/>
      <c r="O22" s="53"/>
      <c r="R22" s="8"/>
      <c r="T22" s="9" t="s">
        <v>206</v>
      </c>
      <c r="U22" s="9" t="s">
        <v>292</v>
      </c>
      <c r="V22" s="9" t="str">
        <f>T_IND2[[#This Row],[Results]]</f>
        <v xml:space="preserve">SYSTEMIC OUTCOME 1: Increased political support to education for crisis-affected girls and boys </v>
      </c>
      <c r="W22" s="9" t="s">
        <v>226</v>
      </c>
      <c r="X22" s="9" t="s">
        <v>293</v>
      </c>
      <c r="Y22" s="9" t="s">
        <v>287</v>
      </c>
      <c r="Z22" s="9" t="s">
        <v>294</v>
      </c>
      <c r="AA22" s="9"/>
      <c r="AB22" s="40" t="s">
        <v>10</v>
      </c>
      <c r="AC22" s="40"/>
      <c r="AD22" s="40"/>
      <c r="AE22" s="40"/>
      <c r="AG22" s="149" t="s">
        <v>86</v>
      </c>
      <c r="AH22" s="9" t="s">
        <v>104</v>
      </c>
      <c r="AJ22" s="147" t="s">
        <v>250</v>
      </c>
      <c r="AK22" s="147" t="s">
        <v>295</v>
      </c>
      <c r="AL22" s="147"/>
      <c r="AM22" s="147"/>
    </row>
    <row r="23" spans="9:58" ht="29">
      <c r="I23" s="134" t="s">
        <v>296</v>
      </c>
      <c r="J23" s="53"/>
      <c r="K23" s="53"/>
      <c r="L23" s="53"/>
      <c r="M23" s="53"/>
      <c r="N23" s="53"/>
      <c r="O23" s="53"/>
      <c r="R23" s="8"/>
      <c r="T23" s="9" t="s">
        <v>216</v>
      </c>
      <c r="U23" s="9" t="s">
        <v>297</v>
      </c>
      <c r="V23" s="9" t="str">
        <f>T_IND2[[#This Row],[Results]]</f>
        <v>SYSTEMIC OUTCOME 2: Increased education in emergencies funding for populations in need</v>
      </c>
      <c r="W23" s="9" t="s">
        <v>100</v>
      </c>
      <c r="X23" s="9" t="s">
        <v>298</v>
      </c>
      <c r="Y23" s="9" t="s">
        <v>287</v>
      </c>
      <c r="Z23" s="9" t="s">
        <v>299</v>
      </c>
      <c r="AA23" s="9" t="s">
        <v>300</v>
      </c>
      <c r="AB23" s="40" t="s">
        <v>10</v>
      </c>
      <c r="AC23" s="40"/>
      <c r="AD23" s="40"/>
      <c r="AE23" s="40"/>
      <c r="AG23" s="149" t="s">
        <v>86</v>
      </c>
      <c r="AH23" s="9" t="s">
        <v>301</v>
      </c>
      <c r="AJ23" s="147" t="s">
        <v>250</v>
      </c>
      <c r="AK23" s="147" t="s">
        <v>302</v>
      </c>
      <c r="AL23" s="147"/>
      <c r="AM23" s="147"/>
    </row>
    <row r="24" spans="9:58" ht="29">
      <c r="I24" s="134" t="s">
        <v>303</v>
      </c>
      <c r="J24" s="53"/>
      <c r="K24" s="53"/>
      <c r="L24" s="53"/>
      <c r="M24" s="53"/>
      <c r="N24" s="53"/>
      <c r="O24" s="53"/>
      <c r="R24" s="8"/>
      <c r="T24" s="9" t="s">
        <v>216</v>
      </c>
      <c r="U24" s="9" t="s">
        <v>304</v>
      </c>
      <c r="V24" s="9" t="str">
        <f>T_IND2[[#This Row],[Results]]</f>
        <v>SYSTEMIC OUTCOME 2: Increased education in emergencies funding for populations in need</v>
      </c>
      <c r="W24" s="9" t="s">
        <v>226</v>
      </c>
      <c r="X24" s="9" t="s">
        <v>305</v>
      </c>
      <c r="Y24" s="9" t="s">
        <v>162</v>
      </c>
      <c r="Z24" s="9" t="s">
        <v>299</v>
      </c>
      <c r="AA24" s="9"/>
      <c r="AB24" s="40" t="s">
        <v>10</v>
      </c>
      <c r="AC24" s="40"/>
      <c r="AD24" s="40"/>
      <c r="AE24" s="40"/>
      <c r="AG24" s="149" t="s">
        <v>86</v>
      </c>
      <c r="AH24" s="9" t="s">
        <v>306</v>
      </c>
      <c r="AJ24" s="147" t="s">
        <v>307</v>
      </c>
      <c r="AK24" s="147" t="s">
        <v>308</v>
      </c>
      <c r="AL24" s="147"/>
      <c r="AM24" s="147"/>
    </row>
    <row r="25" spans="9:58" ht="29">
      <c r="I25" s="134" t="s">
        <v>309</v>
      </c>
      <c r="J25" s="53"/>
      <c r="K25" s="53"/>
      <c r="L25" s="53"/>
      <c r="M25" s="53"/>
      <c r="N25" s="53"/>
      <c r="O25" s="53"/>
      <c r="R25" s="8"/>
      <c r="T25" s="9" t="s">
        <v>224</v>
      </c>
      <c r="U25" s="9" t="s">
        <v>310</v>
      </c>
      <c r="V25" s="9" t="str">
        <f>T_IND2[[#This Row],[Results]]</f>
        <v xml:space="preserve">SYSTEMIC OUTCOME 3: Joint, locally owned planning and timely response, inclusive of humanitarian and development partners </v>
      </c>
      <c r="W25" s="9" t="s">
        <v>226</v>
      </c>
      <c r="X25" s="9" t="s">
        <v>311</v>
      </c>
      <c r="Y25" s="9" t="s">
        <v>312</v>
      </c>
      <c r="Z25" s="9" t="s">
        <v>299</v>
      </c>
      <c r="AA25" s="9"/>
      <c r="AB25" s="40" t="s">
        <v>10</v>
      </c>
      <c r="AC25" s="40"/>
      <c r="AD25" s="40"/>
      <c r="AE25" s="40"/>
      <c r="AG25" s="149" t="s">
        <v>86</v>
      </c>
      <c r="AH25" s="9" t="s">
        <v>313</v>
      </c>
      <c r="AJ25" s="147" t="s">
        <v>307</v>
      </c>
      <c r="AK25" s="147" t="s">
        <v>314</v>
      </c>
      <c r="AL25" s="147"/>
      <c r="AM25" s="147"/>
    </row>
    <row r="26" spans="9:58" ht="29">
      <c r="I26" s="134" t="s">
        <v>315</v>
      </c>
      <c r="J26" s="53"/>
      <c r="K26" s="53"/>
      <c r="L26" s="53"/>
      <c r="M26" s="53"/>
      <c r="N26" s="53"/>
      <c r="O26" s="53"/>
      <c r="R26" s="8"/>
      <c r="T26" s="9" t="s">
        <v>235</v>
      </c>
      <c r="U26" s="9" t="s">
        <v>316</v>
      </c>
      <c r="V26" s="9" t="str">
        <f>T_IND2[[#This Row],[Results]]</f>
        <v xml:space="preserve">SYSTEMIC OUTCOME 4: Strengthened local and global capacity for analysis, programming, monitoring and evaluation </v>
      </c>
      <c r="W26" s="9" t="s">
        <v>226</v>
      </c>
      <c r="X26" s="9" t="s">
        <v>317</v>
      </c>
      <c r="Y26" s="9" t="s">
        <v>162</v>
      </c>
      <c r="Z26" s="9" t="s">
        <v>163</v>
      </c>
      <c r="AA26" s="9" t="s">
        <v>174</v>
      </c>
      <c r="AB26" s="40" t="s">
        <v>10</v>
      </c>
      <c r="AC26" s="40"/>
      <c r="AD26" s="40"/>
      <c r="AE26" s="40"/>
      <c r="AG26" s="149" t="s">
        <v>86</v>
      </c>
      <c r="AH26" s="9" t="s">
        <v>318</v>
      </c>
      <c r="AJ26" s="147" t="s">
        <v>307</v>
      </c>
      <c r="AK26" s="147" t="s">
        <v>319</v>
      </c>
      <c r="AL26" s="147"/>
      <c r="AM26" s="147"/>
    </row>
    <row r="27" spans="9:58" ht="43.5">
      <c r="I27" s="134" t="s">
        <v>320</v>
      </c>
      <c r="J27" s="53"/>
      <c r="K27" s="53"/>
      <c r="L27" s="53"/>
      <c r="M27" s="53"/>
      <c r="N27" s="53"/>
      <c r="O27" s="53"/>
      <c r="R27" s="8"/>
      <c r="T27" s="9" t="s">
        <v>235</v>
      </c>
      <c r="U27" s="9" t="s">
        <v>321</v>
      </c>
      <c r="V27" s="9" t="str">
        <f>T_IND2[[#This Row],[Results]]</f>
        <v xml:space="preserve">SYSTEMIC OUTCOME 4: Strengthened local and global capacity for analysis, programming, monitoring and evaluation </v>
      </c>
      <c r="W27" s="9" t="s">
        <v>226</v>
      </c>
      <c r="X27" s="9" t="s">
        <v>322</v>
      </c>
      <c r="Y27" s="9" t="s">
        <v>162</v>
      </c>
      <c r="Z27" s="9" t="s">
        <v>163</v>
      </c>
      <c r="AA27" s="9" t="s">
        <v>174</v>
      </c>
      <c r="AB27" s="40" t="s">
        <v>10</v>
      </c>
      <c r="AC27" s="40"/>
      <c r="AD27" s="40"/>
      <c r="AE27" s="40"/>
      <c r="AG27" s="149" t="s">
        <v>86</v>
      </c>
      <c r="AH27" s="9" t="s">
        <v>105</v>
      </c>
      <c r="AJ27" s="147" t="s">
        <v>307</v>
      </c>
      <c r="AK27" s="147" t="s">
        <v>323</v>
      </c>
      <c r="AL27" s="147"/>
      <c r="AM27" s="147"/>
    </row>
    <row r="28" spans="9:58" ht="43.5">
      <c r="I28" s="134" t="s">
        <v>324</v>
      </c>
      <c r="J28" s="53"/>
      <c r="K28" s="53"/>
      <c r="L28" s="53"/>
      <c r="M28" s="53"/>
      <c r="N28" s="53"/>
      <c r="O28" s="53"/>
      <c r="R28" s="8"/>
      <c r="T28" s="9"/>
      <c r="U28" s="166" t="s">
        <v>97</v>
      </c>
      <c r="V28" s="9">
        <f>T_IND2[[#This Row],[Results]]</f>
        <v>0</v>
      </c>
      <c r="W28" s="9"/>
      <c r="X28" s="9"/>
      <c r="Y28" s="9"/>
      <c r="Z28" s="9"/>
      <c r="AA28" s="9"/>
      <c r="AB28" s="167"/>
      <c r="AC28" s="40"/>
      <c r="AD28" s="40"/>
      <c r="AE28" s="40"/>
      <c r="AG28" s="149" t="s">
        <v>86</v>
      </c>
      <c r="AH28" s="9" t="s">
        <v>325</v>
      </c>
      <c r="AJ28" s="147" t="s">
        <v>307</v>
      </c>
      <c r="AK28" s="147" t="s">
        <v>326</v>
      </c>
      <c r="AL28" s="147"/>
      <c r="AM28" s="147"/>
    </row>
    <row r="29" spans="9:58" ht="72.5">
      <c r="I29" s="134" t="s">
        <v>327</v>
      </c>
      <c r="J29" s="53"/>
      <c r="K29" s="53"/>
      <c r="L29" s="53"/>
      <c r="M29" s="53"/>
      <c r="N29" s="53"/>
      <c r="O29" s="53"/>
      <c r="R29" s="8"/>
      <c r="T29" s="9" t="s">
        <v>235</v>
      </c>
      <c r="U29" s="9" t="s">
        <v>328</v>
      </c>
      <c r="V29" s="9" t="str">
        <f>T_IND2[[#This Row],[Results]]</f>
        <v xml:space="preserve">SYSTEMIC OUTCOME 4: Strengthened local and global capacity for analysis, programming, monitoring and evaluation </v>
      </c>
      <c r="W29" s="9" t="s">
        <v>226</v>
      </c>
      <c r="X29" s="9" t="s">
        <v>329</v>
      </c>
      <c r="Y29" s="9" t="s">
        <v>330</v>
      </c>
      <c r="Z29" s="9" t="s">
        <v>163</v>
      </c>
      <c r="AA29" s="9" t="s">
        <v>331</v>
      </c>
      <c r="AB29" s="40" t="s">
        <v>10</v>
      </c>
      <c r="AC29" s="40" t="s">
        <v>230</v>
      </c>
      <c r="AD29" s="40"/>
      <c r="AE29" s="40"/>
      <c r="AG29" s="149" t="s">
        <v>86</v>
      </c>
      <c r="AH29" s="9" t="s">
        <v>332</v>
      </c>
      <c r="AJ29" s="147" t="s">
        <v>307</v>
      </c>
      <c r="AK29" s="147" t="s">
        <v>333</v>
      </c>
      <c r="AL29" s="147"/>
      <c r="AM29" s="147"/>
    </row>
    <row r="30" spans="9:58" ht="29">
      <c r="I30" s="134" t="s">
        <v>334</v>
      </c>
      <c r="J30" s="53"/>
      <c r="K30" s="53"/>
      <c r="L30" s="53"/>
      <c r="M30" s="53"/>
      <c r="N30" s="53"/>
      <c r="O30" s="53"/>
      <c r="R30" s="8"/>
      <c r="T30" s="165"/>
      <c r="V30" s="57"/>
      <c r="W30" s="58" t="s">
        <v>260</v>
      </c>
      <c r="X30" s="57"/>
      <c r="Y30" s="46"/>
      <c r="Z30" s="46"/>
      <c r="AA30" s="46"/>
      <c r="AB30" s="40" t="s">
        <v>10</v>
      </c>
      <c r="AC30" s="40"/>
      <c r="AD30" s="40"/>
      <c r="AE30" s="40"/>
      <c r="AG30" s="149" t="s">
        <v>86</v>
      </c>
      <c r="AH30" s="9" t="s">
        <v>335</v>
      </c>
      <c r="AJ30" s="147" t="s">
        <v>307</v>
      </c>
      <c r="AK30" s="147" t="s">
        <v>336</v>
      </c>
      <c r="AL30" s="147"/>
      <c r="AM30" s="147"/>
    </row>
    <row r="31" spans="9:58" ht="58">
      <c r="I31" s="134" t="s">
        <v>337</v>
      </c>
      <c r="J31" s="53"/>
      <c r="K31" s="53"/>
      <c r="L31" s="53"/>
      <c r="M31" s="53"/>
      <c r="N31" s="53"/>
      <c r="O31" s="53"/>
      <c r="R31" s="8"/>
      <c r="U31" s="9"/>
      <c r="V31" s="9"/>
      <c r="W31" s="3"/>
      <c r="X31" s="9"/>
      <c r="AB31" s="46"/>
      <c r="AC31" s="40"/>
      <c r="AD31" s="40"/>
      <c r="AE31" s="40"/>
      <c r="AG31" s="149" t="s">
        <v>86</v>
      </c>
      <c r="AH31" s="9" t="s">
        <v>338</v>
      </c>
      <c r="AJ31" s="147" t="s">
        <v>339</v>
      </c>
      <c r="AK31" s="147" t="s">
        <v>340</v>
      </c>
      <c r="AL31" s="147"/>
      <c r="AM31" s="147"/>
    </row>
    <row r="32" spans="9:58" ht="29">
      <c r="I32" s="134" t="s">
        <v>343</v>
      </c>
      <c r="J32" s="53"/>
      <c r="K32" s="53"/>
      <c r="L32" s="53"/>
      <c r="M32" s="53"/>
      <c r="N32" s="53"/>
      <c r="O32" s="53"/>
      <c r="R32" s="8"/>
      <c r="U32" s="9"/>
      <c r="V32" s="9"/>
      <c r="W32" s="3"/>
      <c r="X32" s="9"/>
      <c r="AB32" s="46"/>
      <c r="AC32" s="40"/>
      <c r="AD32" s="40"/>
      <c r="AE32" s="40"/>
      <c r="AG32" s="149" t="s">
        <v>86</v>
      </c>
      <c r="AH32" s="9" t="s">
        <v>341</v>
      </c>
      <c r="AJ32" s="147" t="s">
        <v>339</v>
      </c>
      <c r="AK32" s="147" t="s">
        <v>342</v>
      </c>
      <c r="AL32" s="147"/>
      <c r="AM32" s="147"/>
    </row>
    <row r="33" spans="9:39" ht="43.5">
      <c r="I33" s="134" t="s">
        <v>346</v>
      </c>
      <c r="J33" s="53"/>
      <c r="K33" s="53"/>
      <c r="L33" s="53"/>
      <c r="M33" s="53"/>
      <c r="N33" s="53"/>
      <c r="O33" s="53"/>
      <c r="R33" s="8"/>
      <c r="U33" s="9"/>
      <c r="V33" s="9"/>
      <c r="W33" s="3"/>
      <c r="X33" s="9"/>
      <c r="AB33" s="46"/>
      <c r="AC33" s="40"/>
      <c r="AD33" s="40"/>
      <c r="AE33" s="40"/>
      <c r="AG33" s="149" t="s">
        <v>86</v>
      </c>
      <c r="AH33" s="3" t="s">
        <v>97</v>
      </c>
      <c r="AJ33" s="147" t="s">
        <v>344</v>
      </c>
      <c r="AK33" s="147" t="s">
        <v>345</v>
      </c>
      <c r="AL33" s="147"/>
      <c r="AM33" s="147"/>
    </row>
    <row r="34" spans="9:39" ht="29">
      <c r="I34" s="134" t="s">
        <v>349</v>
      </c>
      <c r="J34" s="53"/>
      <c r="K34" s="53"/>
      <c r="L34" s="53"/>
      <c r="M34" s="53"/>
      <c r="N34" s="53"/>
      <c r="O34" s="53"/>
      <c r="R34" s="8"/>
      <c r="U34" s="9"/>
      <c r="V34" s="9"/>
      <c r="W34" s="3"/>
      <c r="X34" s="9"/>
      <c r="AB34" s="46"/>
      <c r="AC34" s="40"/>
      <c r="AD34" s="40"/>
      <c r="AE34" s="40"/>
      <c r="AG34" s="149" t="s">
        <v>86</v>
      </c>
      <c r="AH34" s="9" t="s">
        <v>347</v>
      </c>
      <c r="AJ34" s="147" t="s">
        <v>344</v>
      </c>
      <c r="AK34" s="147" t="s">
        <v>348</v>
      </c>
      <c r="AL34" s="147"/>
      <c r="AM34" s="147"/>
    </row>
    <row r="35" spans="9:39" ht="29">
      <c r="I35" s="134" t="s">
        <v>352</v>
      </c>
      <c r="J35" s="53"/>
      <c r="K35" s="53"/>
      <c r="L35" s="53"/>
      <c r="M35" s="53"/>
      <c r="N35" s="53"/>
      <c r="O35" s="53"/>
      <c r="R35" s="8"/>
      <c r="U35" s="9"/>
      <c r="V35" s="9"/>
      <c r="W35" s="3"/>
      <c r="X35" s="9"/>
      <c r="AB35" s="46"/>
      <c r="AC35" s="40"/>
      <c r="AD35" s="44"/>
      <c r="AE35" s="44"/>
      <c r="AG35" s="149" t="s">
        <v>86</v>
      </c>
      <c r="AH35" s="9" t="s">
        <v>350</v>
      </c>
      <c r="AJ35" s="147" t="s">
        <v>344</v>
      </c>
      <c r="AK35" s="147" t="s">
        <v>351</v>
      </c>
      <c r="AL35" s="147"/>
      <c r="AM35" s="147"/>
    </row>
    <row r="36" spans="9:39" ht="43.5">
      <c r="I36" s="134" t="s">
        <v>355</v>
      </c>
      <c r="J36" s="53"/>
      <c r="K36" s="53"/>
      <c r="L36" s="53"/>
      <c r="M36" s="53"/>
      <c r="N36" s="53"/>
      <c r="O36" s="53"/>
      <c r="R36" s="8"/>
      <c r="U36" s="44"/>
      <c r="V36" s="44"/>
      <c r="W36" s="44"/>
      <c r="X36" s="44"/>
      <c r="Y36" s="44"/>
      <c r="Z36" s="44"/>
      <c r="AA36" s="44"/>
      <c r="AB36" s="44"/>
      <c r="AC36" s="44"/>
      <c r="AD36" s="44"/>
      <c r="AE36" s="44"/>
      <c r="AG36" s="149" t="s">
        <v>86</v>
      </c>
      <c r="AH36" s="9" t="s">
        <v>353</v>
      </c>
      <c r="AJ36" s="147" t="s">
        <v>344</v>
      </c>
      <c r="AK36" s="147" t="s">
        <v>354</v>
      </c>
      <c r="AL36" s="147"/>
      <c r="AM36" s="147"/>
    </row>
    <row r="37" spans="9:39" ht="43.5">
      <c r="I37" s="134" t="s">
        <v>358</v>
      </c>
      <c r="J37" s="53"/>
      <c r="K37" s="53"/>
      <c r="L37" s="53"/>
      <c r="M37" s="53"/>
      <c r="N37" s="53"/>
      <c r="O37" s="53"/>
      <c r="R37" s="8"/>
      <c r="T37" s="44"/>
      <c r="U37" s="44"/>
      <c r="V37" s="44"/>
      <c r="W37" s="44"/>
      <c r="X37" s="44"/>
      <c r="Y37" s="44"/>
      <c r="Z37" s="44"/>
      <c r="AA37" s="44"/>
      <c r="AB37" s="44"/>
      <c r="AC37" s="44"/>
      <c r="AD37" s="44"/>
      <c r="AE37" s="44"/>
      <c r="AG37" s="149" t="s">
        <v>86</v>
      </c>
      <c r="AH37" s="9" t="s">
        <v>356</v>
      </c>
      <c r="AJ37" s="147" t="s">
        <v>344</v>
      </c>
      <c r="AK37" s="147" t="s">
        <v>357</v>
      </c>
      <c r="AL37" s="147"/>
      <c r="AM37" s="147"/>
    </row>
    <row r="38" spans="9:39" ht="29">
      <c r="I38" s="134" t="s">
        <v>362</v>
      </c>
      <c r="J38" s="53"/>
      <c r="K38" s="53"/>
      <c r="L38" s="53"/>
      <c r="M38" s="53"/>
      <c r="N38" s="53"/>
      <c r="O38" s="53"/>
      <c r="R38" s="8"/>
      <c r="T38" s="44"/>
      <c r="U38" s="44"/>
      <c r="V38" s="44"/>
      <c r="W38" s="44"/>
      <c r="X38" s="44"/>
      <c r="Y38" s="44"/>
      <c r="Z38" s="44"/>
      <c r="AA38" s="44"/>
      <c r="AB38" s="44"/>
      <c r="AC38" s="44"/>
      <c r="AD38" s="44"/>
      <c r="AE38" s="44"/>
      <c r="AG38" s="149" t="s">
        <v>86</v>
      </c>
      <c r="AH38" s="9" t="s">
        <v>359</v>
      </c>
      <c r="AJ38" s="147" t="s">
        <v>360</v>
      </c>
      <c r="AK38" s="147" t="s">
        <v>361</v>
      </c>
      <c r="AL38" s="147"/>
      <c r="AM38" s="147"/>
    </row>
    <row r="39" spans="9:39" ht="29">
      <c r="I39" s="241" t="s">
        <v>385</v>
      </c>
      <c r="J39" s="53"/>
      <c r="K39" s="53"/>
      <c r="L39" s="53"/>
      <c r="M39" s="53"/>
      <c r="N39" s="53"/>
      <c r="O39" s="53"/>
      <c r="R39" s="8"/>
      <c r="T39" s="44"/>
      <c r="U39" s="44"/>
      <c r="V39" s="44"/>
      <c r="W39" s="44"/>
      <c r="X39" s="44"/>
      <c r="Y39" s="44"/>
      <c r="Z39" s="44"/>
      <c r="AA39" s="44"/>
      <c r="AB39" s="44"/>
      <c r="AC39" s="44"/>
      <c r="AD39" s="44"/>
      <c r="AE39" s="44"/>
      <c r="AG39" s="149" t="s">
        <v>86</v>
      </c>
      <c r="AH39" s="9" t="s">
        <v>363</v>
      </c>
      <c r="AJ39" s="147" t="s">
        <v>360</v>
      </c>
      <c r="AK39" s="147" t="s">
        <v>364</v>
      </c>
      <c r="AL39" s="147"/>
      <c r="AM39" s="147"/>
    </row>
    <row r="40" spans="9:39" ht="29">
      <c r="I40" s="134" t="s">
        <v>365</v>
      </c>
      <c r="O40" s="53"/>
      <c r="R40" s="8"/>
      <c r="T40" s="44"/>
      <c r="U40" s="44"/>
      <c r="V40" s="44"/>
      <c r="W40" s="44"/>
      <c r="X40" s="44"/>
      <c r="Y40" s="44"/>
      <c r="Z40" s="44"/>
      <c r="AA40" s="44"/>
      <c r="AB40" s="44"/>
      <c r="AC40" s="44"/>
      <c r="AD40" s="44"/>
      <c r="AE40" s="44"/>
      <c r="AG40" s="149" t="s">
        <v>86</v>
      </c>
      <c r="AH40" s="9" t="s">
        <v>366</v>
      </c>
      <c r="AJ40" s="147" t="s">
        <v>360</v>
      </c>
      <c r="AK40" s="147" t="s">
        <v>367</v>
      </c>
      <c r="AL40" s="147"/>
      <c r="AM40" s="147"/>
    </row>
    <row r="41" spans="9:39" ht="58">
      <c r="I41" s="240" t="s">
        <v>374</v>
      </c>
      <c r="R41" s="8"/>
      <c r="T41" s="44"/>
      <c r="U41" s="44"/>
      <c r="V41" s="44"/>
      <c r="W41" s="44"/>
      <c r="X41" s="44"/>
      <c r="Y41" s="44"/>
      <c r="Z41" s="44"/>
      <c r="AA41" s="44"/>
      <c r="AB41" s="44"/>
      <c r="AC41" s="44"/>
      <c r="AD41" s="44"/>
      <c r="AE41" s="44"/>
      <c r="AG41" s="149" t="s">
        <v>86</v>
      </c>
      <c r="AH41" s="9" t="s">
        <v>369</v>
      </c>
    </row>
    <row r="42" spans="9:39" ht="29">
      <c r="I42" s="134" t="s">
        <v>368</v>
      </c>
      <c r="R42" s="8"/>
      <c r="T42" s="44"/>
      <c r="U42" s="44"/>
      <c r="V42" s="44"/>
      <c r="W42" s="44"/>
      <c r="X42" s="44"/>
      <c r="Y42" s="44"/>
      <c r="Z42" s="44"/>
      <c r="AA42" s="44"/>
      <c r="AB42" s="44"/>
      <c r="AC42" s="44"/>
      <c r="AD42" s="44"/>
      <c r="AE42" s="44"/>
      <c r="AG42" s="149" t="s">
        <v>86</v>
      </c>
      <c r="AH42" s="9" t="s">
        <v>370</v>
      </c>
    </row>
    <row r="43" spans="9:39">
      <c r="R43" s="8"/>
      <c r="T43" s="44"/>
      <c r="U43" s="44"/>
      <c r="V43" s="44"/>
      <c r="W43" s="44"/>
      <c r="X43" s="44"/>
      <c r="Y43" s="44"/>
      <c r="Z43" s="44"/>
      <c r="AA43" s="44"/>
      <c r="AB43" s="44"/>
      <c r="AC43" s="44"/>
      <c r="AD43" s="44"/>
      <c r="AE43" s="44"/>
      <c r="AG43" s="149" t="s">
        <v>86</v>
      </c>
      <c r="AH43" s="9" t="s">
        <v>371</v>
      </c>
    </row>
    <row r="44" spans="9:39">
      <c r="R44" s="8"/>
      <c r="T44" s="44"/>
      <c r="U44" s="44"/>
      <c r="V44" s="44"/>
      <c r="W44" s="44"/>
      <c r="X44" s="44"/>
      <c r="Y44" s="44"/>
      <c r="Z44" s="44"/>
      <c r="AA44" s="44"/>
      <c r="AB44" s="44"/>
      <c r="AC44" s="44"/>
      <c r="AD44" s="44"/>
      <c r="AE44" s="44"/>
      <c r="AG44" s="149" t="s">
        <v>86</v>
      </c>
      <c r="AH44" s="9" t="s">
        <v>372</v>
      </c>
    </row>
    <row r="45" spans="9:39" ht="29">
      <c r="R45" s="8"/>
      <c r="T45" s="44"/>
      <c r="U45" s="44"/>
      <c r="V45" s="44"/>
      <c r="W45" s="44"/>
      <c r="X45" s="44"/>
      <c r="Y45" s="44"/>
      <c r="Z45" s="44"/>
      <c r="AA45" s="44"/>
      <c r="AB45" s="44"/>
      <c r="AC45" s="44"/>
      <c r="AD45" s="44"/>
      <c r="AE45" s="44"/>
      <c r="AG45" s="149" t="s">
        <v>86</v>
      </c>
      <c r="AH45" s="9" t="s">
        <v>373</v>
      </c>
    </row>
    <row r="46" spans="9:39">
      <c r="R46" s="8"/>
      <c r="T46" s="44"/>
      <c r="U46" s="44"/>
      <c r="V46" s="44"/>
      <c r="W46" s="44"/>
      <c r="X46" s="44"/>
      <c r="Y46" s="44"/>
      <c r="Z46" s="44"/>
      <c r="AA46" s="44"/>
      <c r="AB46" s="44"/>
      <c r="AC46" s="44"/>
      <c r="AD46" s="44"/>
      <c r="AE46" s="44"/>
    </row>
    <row r="47" spans="9:39">
      <c r="R47" s="8"/>
      <c r="T47" s="44"/>
      <c r="U47" s="44"/>
      <c r="V47" s="44"/>
      <c r="W47" s="44"/>
      <c r="X47" s="44"/>
      <c r="Y47" s="44"/>
      <c r="Z47" s="44"/>
      <c r="AA47" s="44"/>
      <c r="AB47" s="44"/>
      <c r="AC47" s="44"/>
      <c r="AD47" s="44"/>
      <c r="AE47" s="44"/>
    </row>
    <row r="48" spans="9:39">
      <c r="R48" s="8"/>
      <c r="T48" s="44"/>
      <c r="U48" s="44"/>
      <c r="V48" s="44"/>
      <c r="W48" s="44"/>
      <c r="X48" s="44"/>
      <c r="Y48" s="44"/>
      <c r="Z48" s="44"/>
      <c r="AA48" s="44"/>
      <c r="AB48" s="44"/>
      <c r="AC48" s="44"/>
      <c r="AD48" s="44"/>
      <c r="AE48" s="44"/>
    </row>
    <row r="49" spans="18:31">
      <c r="R49" s="8"/>
      <c r="T49" s="44"/>
      <c r="U49" s="44"/>
      <c r="V49" s="44"/>
      <c r="W49" s="44"/>
      <c r="X49" s="44"/>
      <c r="Y49" s="44"/>
      <c r="Z49" s="44"/>
      <c r="AA49" s="44"/>
      <c r="AB49" s="44"/>
      <c r="AC49" s="44"/>
      <c r="AD49" s="44"/>
      <c r="AE49" s="44"/>
    </row>
    <row r="50" spans="18:31">
      <c r="R50" s="8"/>
      <c r="T50" s="44"/>
      <c r="U50" s="44"/>
      <c r="V50" s="44"/>
      <c r="W50" s="44"/>
      <c r="X50" s="44"/>
      <c r="Y50" s="44"/>
      <c r="Z50" s="44"/>
      <c r="AA50" s="44"/>
      <c r="AB50" s="44"/>
      <c r="AC50" s="44"/>
      <c r="AD50" s="44"/>
      <c r="AE50" s="44"/>
    </row>
    <row r="51" spans="18:31">
      <c r="R51" s="8"/>
      <c r="T51" s="44"/>
      <c r="U51" s="44"/>
      <c r="V51" s="44"/>
      <c r="W51" s="44"/>
      <c r="X51" s="44"/>
      <c r="Y51" s="44"/>
      <c r="Z51" s="44"/>
      <c r="AA51" s="44"/>
      <c r="AB51" s="44"/>
      <c r="AC51" s="44"/>
      <c r="AD51" s="44"/>
      <c r="AE51" s="44"/>
    </row>
    <row r="52" spans="18:31">
      <c r="R52" s="8"/>
      <c r="T52" s="44"/>
      <c r="U52" s="44"/>
      <c r="V52" s="44"/>
      <c r="W52" s="44"/>
      <c r="X52" s="44"/>
      <c r="Y52" s="44"/>
      <c r="Z52" s="44"/>
      <c r="AA52" s="44"/>
      <c r="AB52" s="44"/>
      <c r="AC52" s="44"/>
      <c r="AD52" s="44"/>
      <c r="AE52" s="44"/>
    </row>
    <row r="53" spans="18:31">
      <c r="R53" s="8"/>
      <c r="T53" s="44"/>
      <c r="U53" s="44"/>
      <c r="V53" s="44"/>
      <c r="W53" s="44"/>
      <c r="X53" s="44"/>
      <c r="Y53" s="44"/>
      <c r="Z53" s="44"/>
      <c r="AA53" s="44"/>
      <c r="AB53" s="44"/>
      <c r="AC53" s="44"/>
      <c r="AD53" s="44"/>
      <c r="AE53" s="44"/>
    </row>
    <row r="54" spans="18:31">
      <c r="R54" s="8"/>
      <c r="T54" s="44"/>
      <c r="U54" s="44"/>
      <c r="V54" s="44"/>
      <c r="W54" s="44"/>
      <c r="X54" s="44"/>
      <c r="Y54" s="44"/>
      <c r="Z54" s="44"/>
      <c r="AA54" s="44"/>
      <c r="AB54" s="44"/>
      <c r="AC54" s="44"/>
      <c r="AD54" s="44"/>
      <c r="AE54" s="44"/>
    </row>
    <row r="55" spans="18:31">
      <c r="R55" s="8"/>
      <c r="T55" s="44"/>
      <c r="U55" s="44"/>
      <c r="V55" s="44"/>
      <c r="W55" s="44"/>
      <c r="X55" s="44"/>
      <c r="Y55" s="44"/>
      <c r="Z55" s="44"/>
      <c r="AA55" s="44"/>
      <c r="AB55" s="44"/>
      <c r="AC55" s="44"/>
      <c r="AD55" s="44"/>
      <c r="AE55" s="44"/>
    </row>
    <row r="56" spans="18:31">
      <c r="R56" s="8"/>
      <c r="T56" s="44"/>
      <c r="U56" s="44"/>
      <c r="V56" s="44"/>
      <c r="W56" s="44"/>
      <c r="X56" s="44"/>
      <c r="Y56" s="44"/>
      <c r="Z56" s="44"/>
      <c r="AA56" s="44"/>
      <c r="AB56" s="44"/>
      <c r="AC56" s="44"/>
      <c r="AD56" s="44"/>
      <c r="AE56" s="44"/>
    </row>
    <row r="57" spans="18:31">
      <c r="R57" s="8"/>
      <c r="T57" s="44"/>
      <c r="U57" s="44"/>
      <c r="V57" s="44"/>
      <c r="W57" s="44"/>
      <c r="X57" s="44"/>
      <c r="Y57" s="44"/>
      <c r="Z57" s="44"/>
      <c r="AA57" s="44"/>
      <c r="AB57" s="44"/>
      <c r="AC57" s="44"/>
      <c r="AD57" s="44"/>
      <c r="AE57" s="44"/>
    </row>
    <row r="58" spans="18:31">
      <c r="R58" s="8"/>
      <c r="T58" s="44"/>
      <c r="U58" s="44"/>
      <c r="V58" s="44"/>
      <c r="W58" s="44"/>
      <c r="X58" s="44"/>
      <c r="Y58" s="44"/>
      <c r="Z58" s="44"/>
      <c r="AA58" s="44"/>
      <c r="AB58" s="44"/>
      <c r="AC58" s="44"/>
      <c r="AD58" s="44"/>
      <c r="AE58" s="44"/>
    </row>
    <row r="59" spans="18:31">
      <c r="T59" s="44"/>
      <c r="U59" s="44"/>
      <c r="V59" s="44"/>
      <c r="W59" s="44"/>
      <c r="X59" s="44"/>
      <c r="Y59" s="44"/>
      <c r="Z59" s="44"/>
      <c r="AA59" s="44"/>
      <c r="AB59" s="44"/>
      <c r="AC59" s="44"/>
      <c r="AD59" s="44"/>
      <c r="AE59" s="44"/>
    </row>
    <row r="60" spans="18:31">
      <c r="T60" s="44"/>
      <c r="U60" s="44"/>
      <c r="V60" s="44"/>
      <c r="W60" s="44"/>
      <c r="X60" s="44"/>
      <c r="Y60" s="44"/>
      <c r="Z60" s="44"/>
      <c r="AA60" s="44"/>
      <c r="AB60" s="44"/>
      <c r="AC60" s="44"/>
      <c r="AD60" s="44"/>
      <c r="AE60" s="44"/>
    </row>
    <row r="61" spans="18:31">
      <c r="T61" s="44"/>
      <c r="U61" s="44"/>
      <c r="V61" s="44"/>
      <c r="W61" s="44"/>
      <c r="X61" s="44"/>
      <c r="Y61" s="44"/>
      <c r="Z61" s="44"/>
      <c r="AA61" s="44"/>
      <c r="AB61" s="44"/>
      <c r="AC61" s="44"/>
      <c r="AD61" s="44"/>
      <c r="AE61" s="44"/>
    </row>
    <row r="62" spans="18:31">
      <c r="T62" s="44"/>
      <c r="U62" s="44"/>
      <c r="V62" s="44"/>
      <c r="W62" s="44"/>
      <c r="X62" s="44"/>
      <c r="Y62" s="44"/>
      <c r="Z62" s="44"/>
      <c r="AA62" s="44"/>
      <c r="AB62" s="44"/>
      <c r="AC62" s="44"/>
      <c r="AD62" s="44"/>
      <c r="AE62" s="44"/>
    </row>
    <row r="63" spans="18:31" ht="18.5">
      <c r="T63" s="44"/>
      <c r="U63" s="44"/>
      <c r="V63" s="44"/>
      <c r="W63" s="44"/>
      <c r="X63" s="44"/>
      <c r="Y63" s="44"/>
      <c r="Z63" s="44"/>
      <c r="AA63" s="44"/>
      <c r="AB63" s="44"/>
      <c r="AC63" s="44"/>
      <c r="AD63" s="174"/>
      <c r="AE63" s="174"/>
    </row>
  </sheetData>
  <sheetProtection sheet="1" selectLockedCells="1"/>
  <mergeCells count="4">
    <mergeCell ref="AR1:AT1"/>
    <mergeCell ref="A1:G1"/>
    <mergeCell ref="R1:AK1"/>
    <mergeCell ref="AW1:BF1"/>
  </mergeCells>
  <pageMargins left="0.7" right="0.7" top="0.75" bottom="0.75" header="0.3" footer="0.3"/>
  <pageSetup paperSize="9" orientation="portrait" r:id="rId1"/>
  <tableParts count="2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56CB6-56E9-0944-B1D5-2C074C169CCC}">
  <sheetPr codeName="Sheet2">
    <pageSetUpPr fitToPage="1"/>
  </sheetPr>
  <dimension ref="A1:H40"/>
  <sheetViews>
    <sheetView showGridLines="0" showRowColHeaders="0" tabSelected="1" zoomScaleNormal="100" zoomScaleSheetLayoutView="120" workbookViewId="0">
      <pane ySplit="1" topLeftCell="A12" activePane="bottomLeft" state="frozen"/>
      <selection pane="bottomLeft" activeCell="C16" sqref="C16"/>
    </sheetView>
  </sheetViews>
  <sheetFormatPr defaultColWidth="8.54296875" defaultRowHeight="14.5"/>
  <cols>
    <col min="1" max="1" width="10.54296875" style="25" customWidth="1"/>
    <col min="2" max="2" width="25" style="15" customWidth="1"/>
    <col min="3" max="3" width="30.54296875" style="15" customWidth="1"/>
    <col min="4" max="4" width="19.54296875" style="15" customWidth="1"/>
    <col min="5" max="5" width="29.1796875" style="15" customWidth="1"/>
    <col min="6" max="6" width="22.1796875" style="15" customWidth="1"/>
    <col min="7" max="7" width="22.453125" style="15" hidden="1" customWidth="1"/>
    <col min="8" max="8" width="16.453125" style="15" customWidth="1"/>
    <col min="9" max="9" width="17.81640625" style="15" customWidth="1"/>
    <col min="10" max="16384" width="8.54296875" style="15"/>
  </cols>
  <sheetData>
    <row r="1" spans="1:8" ht="55" customHeight="1">
      <c r="B1" s="276" t="s">
        <v>387</v>
      </c>
      <c r="C1" s="276"/>
      <c r="D1" s="276"/>
      <c r="E1" s="276"/>
      <c r="F1" s="276"/>
    </row>
    <row r="2" spans="1:8" ht="15" customHeight="1">
      <c r="A2" s="26"/>
      <c r="B2" s="27"/>
      <c r="C2" s="161" t="str">
        <f>C5&amp;"|"&amp;C6&amp;"|"&amp;C7&amp;"|"&amp;F6&amp;"|"&amp;F7&amp;"|"&amp;F5&amp;"|"&amp;F8&amp;"|"&amp;C14&amp;"|"&amp;C15&amp;"|"&amp;C16&amp;"|"&amp;C17&amp;"|"&amp;C18&amp;"|"&amp;C19&amp;"|"&amp;C20&amp;"|"&amp;C21&amp;"|"&amp;C22&amp;"|"&amp;C23&amp;"|"&amp;C24</f>
        <v>MYRP|No|Palestine|44197|44377|Progress|44375|19-ECW-MYRP-0006, SC190207|19-ECW-MYRP-0006, SC190207|19-ECW-MYRP-0006, SC190207|19-ECW-MYRP-0006, SC190207|19-ECW-MYRP-0006, SC190207|19-ECW-MYRP-0006, SC190207|19-ECW-MYRP-0006, SC190207|19-ECW-MYRP-0006, SC190207|||</v>
      </c>
      <c r="D2" s="156"/>
      <c r="E2" s="156"/>
      <c r="F2" s="156"/>
    </row>
    <row r="3" spans="1:8" ht="16.399999999999999" customHeight="1">
      <c r="A3" s="28"/>
      <c r="B3" s="275" t="s">
        <v>0</v>
      </c>
      <c r="C3" s="275"/>
      <c r="D3" s="275"/>
      <c r="E3" s="275"/>
      <c r="F3" s="275"/>
    </row>
    <row r="4" spans="1:8" ht="17.149999999999999" customHeight="1" thickBot="1">
      <c r="A4" s="28"/>
      <c r="B4" s="29"/>
      <c r="C4" s="29"/>
      <c r="D4" s="29"/>
      <c r="E4" s="29"/>
      <c r="F4" s="29"/>
    </row>
    <row r="5" spans="1:8" s="30" customFormat="1" ht="21" customHeight="1">
      <c r="A5" s="50"/>
      <c r="B5" s="139" t="s">
        <v>384</v>
      </c>
      <c r="C5" s="269" t="s">
        <v>180</v>
      </c>
      <c r="D5" s="120" t="s">
        <v>2</v>
      </c>
      <c r="E5" s="136" t="s">
        <v>3</v>
      </c>
      <c r="F5" s="268" t="s">
        <v>375</v>
      </c>
      <c r="H5" s="137"/>
    </row>
    <row r="6" spans="1:8" s="30" customFormat="1" ht="21" customHeight="1">
      <c r="B6" s="140" t="s">
        <v>4</v>
      </c>
      <c r="C6" s="270" t="s">
        <v>10</v>
      </c>
      <c r="D6" s="120" t="s">
        <v>2</v>
      </c>
      <c r="E6" s="32" t="s">
        <v>5</v>
      </c>
      <c r="F6" s="270">
        <v>44197</v>
      </c>
      <c r="H6" s="120" t="s">
        <v>6</v>
      </c>
    </row>
    <row r="7" spans="1:8" s="30" customFormat="1" ht="21" customHeight="1" thickBot="1">
      <c r="A7" s="38"/>
      <c r="B7" s="33" t="s">
        <v>7</v>
      </c>
      <c r="C7" s="271" t="s">
        <v>327</v>
      </c>
      <c r="D7" s="120" t="s">
        <v>2</v>
      </c>
      <c r="E7" s="32" t="s">
        <v>8</v>
      </c>
      <c r="F7" s="51">
        <v>44377</v>
      </c>
      <c r="H7" s="120" t="s">
        <v>6</v>
      </c>
    </row>
    <row r="8" spans="1:8" s="30" customFormat="1" ht="21" customHeight="1" thickBot="1">
      <c r="E8" s="33" t="s">
        <v>9</v>
      </c>
      <c r="F8" s="146">
        <v>44375</v>
      </c>
      <c r="H8" s="120" t="s">
        <v>6</v>
      </c>
    </row>
    <row r="9" spans="1:8" ht="21" customHeight="1">
      <c r="F9" s="49"/>
      <c r="H9" s="121"/>
    </row>
    <row r="10" spans="1:8" ht="17.149999999999999" customHeight="1">
      <c r="B10" s="34"/>
      <c r="C10" s="34"/>
      <c r="D10" s="35"/>
    </row>
    <row r="11" spans="1:8" ht="20.149999999999999" customHeight="1">
      <c r="B11" s="277" t="s">
        <v>12</v>
      </c>
      <c r="C11" s="277"/>
      <c r="D11" s="277"/>
      <c r="E11" s="277"/>
      <c r="F11" s="277"/>
      <c r="G11" s="59"/>
    </row>
    <row r="12" spans="1:8">
      <c r="B12" s="36"/>
      <c r="C12" s="37"/>
      <c r="D12" s="36"/>
    </row>
    <row r="13" spans="1:8" ht="69" customHeight="1">
      <c r="B13" s="130" t="s">
        <v>13</v>
      </c>
      <c r="C13" s="131" t="s">
        <v>14</v>
      </c>
      <c r="D13" s="132" t="s">
        <v>15</v>
      </c>
      <c r="E13" s="132" t="s">
        <v>16</v>
      </c>
      <c r="F13" s="132" t="s">
        <v>17</v>
      </c>
      <c r="G13" s="162" t="s">
        <v>18</v>
      </c>
    </row>
    <row r="14" spans="1:8" s="30" customFormat="1" ht="26.15" customHeight="1">
      <c r="A14" s="31"/>
      <c r="B14" s="21" t="s">
        <v>19</v>
      </c>
      <c r="C14" s="236" t="s">
        <v>404</v>
      </c>
      <c r="D14" s="231" t="s">
        <v>405</v>
      </c>
      <c r="E14" s="231" t="s">
        <v>406</v>
      </c>
      <c r="F14" s="232" t="s">
        <v>407</v>
      </c>
      <c r="G14" s="45" t="str">
        <f>'A0 - Report information'!$C$2</f>
        <v>MYRP|No|Palestine|44197|44377|Progress|44375|19-ECW-MYRP-0006, SC190207|19-ECW-MYRP-0006, SC190207|19-ECW-MYRP-0006, SC190207|19-ECW-MYRP-0006, SC190207|19-ECW-MYRP-0006, SC190207|19-ECW-MYRP-0006, SC190207|19-ECW-MYRP-0006, SC190207|19-ECW-MYRP-0006, SC190207|||</v>
      </c>
    </row>
    <row r="15" spans="1:8" s="30" customFormat="1" ht="26.15" customHeight="1">
      <c r="A15" s="31"/>
      <c r="B15" s="18" t="s">
        <v>20</v>
      </c>
      <c r="C15" s="237" t="s">
        <v>404</v>
      </c>
      <c r="D15" s="233" t="s">
        <v>408</v>
      </c>
      <c r="E15" s="168" t="s">
        <v>406</v>
      </c>
      <c r="F15" s="17" t="s">
        <v>409</v>
      </c>
      <c r="G15" s="45" t="str">
        <f>'A0 - Report information'!$C$2</f>
        <v>MYRP|No|Palestine|44197|44377|Progress|44375|19-ECW-MYRP-0006, SC190207|19-ECW-MYRP-0006, SC190207|19-ECW-MYRP-0006, SC190207|19-ECW-MYRP-0006, SC190207|19-ECW-MYRP-0006, SC190207|19-ECW-MYRP-0006, SC190207|19-ECW-MYRP-0006, SC190207|19-ECW-MYRP-0006, SC190207|||</v>
      </c>
    </row>
    <row r="16" spans="1:8" s="30" customFormat="1" ht="26.15" customHeight="1">
      <c r="A16" s="31"/>
      <c r="B16" s="19" t="s">
        <v>20</v>
      </c>
      <c r="C16" s="238" t="s">
        <v>404</v>
      </c>
      <c r="D16" s="234" t="s">
        <v>410</v>
      </c>
      <c r="E16" s="168" t="s">
        <v>411</v>
      </c>
      <c r="F16" s="234" t="s">
        <v>412</v>
      </c>
      <c r="G16" s="45" t="str">
        <f>'A0 - Report information'!$C$2</f>
        <v>MYRP|No|Palestine|44197|44377|Progress|44375|19-ECW-MYRP-0006, SC190207|19-ECW-MYRP-0006, SC190207|19-ECW-MYRP-0006, SC190207|19-ECW-MYRP-0006, SC190207|19-ECW-MYRP-0006, SC190207|19-ECW-MYRP-0006, SC190207|19-ECW-MYRP-0006, SC190207|19-ECW-MYRP-0006, SC190207|||</v>
      </c>
    </row>
    <row r="17" spans="1:7" s="30" customFormat="1" ht="26.15" customHeight="1">
      <c r="A17" s="31"/>
      <c r="B17" s="19" t="s">
        <v>20</v>
      </c>
      <c r="C17" s="238" t="s">
        <v>404</v>
      </c>
      <c r="D17" s="234" t="s">
        <v>413</v>
      </c>
      <c r="E17" s="168" t="s">
        <v>414</v>
      </c>
      <c r="F17" s="234" t="s">
        <v>415</v>
      </c>
      <c r="G17" s="45" t="str">
        <f>'A0 - Report information'!$C$2</f>
        <v>MYRP|No|Palestine|44197|44377|Progress|44375|19-ECW-MYRP-0006, SC190207|19-ECW-MYRP-0006, SC190207|19-ECW-MYRP-0006, SC190207|19-ECW-MYRP-0006, SC190207|19-ECW-MYRP-0006, SC190207|19-ECW-MYRP-0006, SC190207|19-ECW-MYRP-0006, SC190207|19-ECW-MYRP-0006, SC190207|||</v>
      </c>
    </row>
    <row r="18" spans="1:7" s="30" customFormat="1" ht="26.15" customHeight="1">
      <c r="A18" s="31"/>
      <c r="B18" s="19" t="s">
        <v>20</v>
      </c>
      <c r="C18" s="238" t="s">
        <v>404</v>
      </c>
      <c r="D18" s="234" t="s">
        <v>416</v>
      </c>
      <c r="E18" s="168" t="s">
        <v>417</v>
      </c>
      <c r="F18" s="234" t="s">
        <v>418</v>
      </c>
      <c r="G18" s="45" t="str">
        <f>'A0 - Report information'!$C$2</f>
        <v>MYRP|No|Palestine|44197|44377|Progress|44375|19-ECW-MYRP-0006, SC190207|19-ECW-MYRP-0006, SC190207|19-ECW-MYRP-0006, SC190207|19-ECW-MYRP-0006, SC190207|19-ECW-MYRP-0006, SC190207|19-ECW-MYRP-0006, SC190207|19-ECW-MYRP-0006, SC190207|19-ECW-MYRP-0006, SC190207|||</v>
      </c>
    </row>
    <row r="19" spans="1:7" s="30" customFormat="1" ht="26.15" customHeight="1">
      <c r="A19" s="31"/>
      <c r="B19" s="19" t="s">
        <v>20</v>
      </c>
      <c r="C19" s="238" t="s">
        <v>404</v>
      </c>
      <c r="D19" s="234" t="s">
        <v>419</v>
      </c>
      <c r="E19" s="168" t="s">
        <v>420</v>
      </c>
      <c r="F19" s="234" t="s">
        <v>421</v>
      </c>
      <c r="G19" s="45" t="str">
        <f>'A0 - Report information'!$C$2</f>
        <v>MYRP|No|Palestine|44197|44377|Progress|44375|19-ECW-MYRP-0006, SC190207|19-ECW-MYRP-0006, SC190207|19-ECW-MYRP-0006, SC190207|19-ECW-MYRP-0006, SC190207|19-ECW-MYRP-0006, SC190207|19-ECW-MYRP-0006, SC190207|19-ECW-MYRP-0006, SC190207|19-ECW-MYRP-0006, SC190207|||</v>
      </c>
    </row>
    <row r="20" spans="1:7" s="30" customFormat="1" ht="26.15" customHeight="1">
      <c r="A20" s="31"/>
      <c r="B20" s="19" t="s">
        <v>20</v>
      </c>
      <c r="C20" s="238" t="s">
        <v>404</v>
      </c>
      <c r="D20" s="234" t="s">
        <v>422</v>
      </c>
      <c r="E20" s="168" t="s">
        <v>423</v>
      </c>
      <c r="F20" s="234" t="s">
        <v>424</v>
      </c>
      <c r="G20" s="45" t="str">
        <f>'A0 - Report information'!$C$2</f>
        <v>MYRP|No|Palestine|44197|44377|Progress|44375|19-ECW-MYRP-0006, SC190207|19-ECW-MYRP-0006, SC190207|19-ECW-MYRP-0006, SC190207|19-ECW-MYRP-0006, SC190207|19-ECW-MYRP-0006, SC190207|19-ECW-MYRP-0006, SC190207|19-ECW-MYRP-0006, SC190207|19-ECW-MYRP-0006, SC190207|||</v>
      </c>
    </row>
    <row r="21" spans="1:7" s="30" customFormat="1" ht="26.15" customHeight="1">
      <c r="A21" s="31"/>
      <c r="B21" s="19" t="s">
        <v>20</v>
      </c>
      <c r="C21" s="238" t="s">
        <v>404</v>
      </c>
      <c r="D21" s="234" t="s">
        <v>425</v>
      </c>
      <c r="E21" s="234" t="s">
        <v>426</v>
      </c>
      <c r="F21" s="234" t="s">
        <v>427</v>
      </c>
      <c r="G21" s="45" t="str">
        <f>'A0 - Report information'!$C$2</f>
        <v>MYRP|No|Palestine|44197|44377|Progress|44375|19-ECW-MYRP-0006, SC190207|19-ECW-MYRP-0006, SC190207|19-ECW-MYRP-0006, SC190207|19-ECW-MYRP-0006, SC190207|19-ECW-MYRP-0006, SC190207|19-ECW-MYRP-0006, SC190207|19-ECW-MYRP-0006, SC190207|19-ECW-MYRP-0006, SC190207|||</v>
      </c>
    </row>
    <row r="22" spans="1:7" s="30" customFormat="1" ht="26.15" customHeight="1">
      <c r="A22" s="31"/>
      <c r="B22" s="20"/>
      <c r="C22" s="239"/>
      <c r="D22" s="235"/>
      <c r="E22" s="235"/>
      <c r="F22" s="235"/>
      <c r="G22" s="45" t="str">
        <f>'A0 - Report information'!$C$2</f>
        <v>MYRP|No|Palestine|44197|44377|Progress|44375|19-ECW-MYRP-0006, SC190207|19-ECW-MYRP-0006, SC190207|19-ECW-MYRP-0006, SC190207|19-ECW-MYRP-0006, SC190207|19-ECW-MYRP-0006, SC190207|19-ECW-MYRP-0006, SC190207|19-ECW-MYRP-0006, SC190207|19-ECW-MYRP-0006, SC190207|||</v>
      </c>
    </row>
    <row r="23" spans="1:7" s="30" customFormat="1" ht="26.15" customHeight="1">
      <c r="A23" s="31"/>
      <c r="B23" s="20"/>
      <c r="C23" s="239"/>
      <c r="D23" s="235"/>
      <c r="E23" s="235"/>
      <c r="F23" s="235"/>
      <c r="G23" s="45" t="str">
        <f>'A0 - Report information'!$C$2</f>
        <v>MYRP|No|Palestine|44197|44377|Progress|44375|19-ECW-MYRP-0006, SC190207|19-ECW-MYRP-0006, SC190207|19-ECW-MYRP-0006, SC190207|19-ECW-MYRP-0006, SC190207|19-ECW-MYRP-0006, SC190207|19-ECW-MYRP-0006, SC190207|19-ECW-MYRP-0006, SC190207|19-ECW-MYRP-0006, SC190207|||</v>
      </c>
    </row>
    <row r="24" spans="1:7" s="30" customFormat="1" ht="26.15" customHeight="1">
      <c r="A24" s="31"/>
      <c r="B24" s="20"/>
      <c r="C24" s="239"/>
      <c r="D24" s="235"/>
      <c r="E24" s="235"/>
      <c r="F24" s="235"/>
      <c r="G24" s="45" t="str">
        <f>'A0 - Report information'!$C$2</f>
        <v>MYRP|No|Palestine|44197|44377|Progress|44375|19-ECW-MYRP-0006, SC190207|19-ECW-MYRP-0006, SC190207|19-ECW-MYRP-0006, SC190207|19-ECW-MYRP-0006, SC190207|19-ECW-MYRP-0006, SC190207|19-ECW-MYRP-0006, SC190207|19-ECW-MYRP-0006, SC190207|19-ECW-MYRP-0006, SC190207|||</v>
      </c>
    </row>
    <row r="25" spans="1:7" s="30" customFormat="1" ht="26.15" customHeight="1">
      <c r="A25" s="31"/>
      <c r="B25" s="20"/>
      <c r="C25" s="239"/>
      <c r="D25" s="235"/>
      <c r="E25" s="235"/>
      <c r="F25" s="235"/>
      <c r="G25" s="45" t="str">
        <f>'A0 - Report information'!$C$2</f>
        <v>MYRP|No|Palestine|44197|44377|Progress|44375|19-ECW-MYRP-0006, SC190207|19-ECW-MYRP-0006, SC190207|19-ECW-MYRP-0006, SC190207|19-ECW-MYRP-0006, SC190207|19-ECW-MYRP-0006, SC190207|19-ECW-MYRP-0006, SC190207|19-ECW-MYRP-0006, SC190207|19-ECW-MYRP-0006, SC190207|||</v>
      </c>
    </row>
    <row r="26" spans="1:7" s="30" customFormat="1" ht="26.15" customHeight="1">
      <c r="A26" s="31"/>
      <c r="B26" s="20"/>
      <c r="C26" s="239"/>
      <c r="D26" s="235"/>
      <c r="E26" s="235"/>
      <c r="F26" s="235"/>
      <c r="G26" s="45" t="str">
        <f>'A0 - Report information'!$C$2</f>
        <v>MYRP|No|Palestine|44197|44377|Progress|44375|19-ECW-MYRP-0006, SC190207|19-ECW-MYRP-0006, SC190207|19-ECW-MYRP-0006, SC190207|19-ECW-MYRP-0006, SC190207|19-ECW-MYRP-0006, SC190207|19-ECW-MYRP-0006, SC190207|19-ECW-MYRP-0006, SC190207|19-ECW-MYRP-0006, SC190207|||</v>
      </c>
    </row>
    <row r="27" spans="1:7" s="30" customFormat="1" ht="26.15" customHeight="1">
      <c r="A27" s="31"/>
      <c r="B27" s="20"/>
      <c r="C27" s="239"/>
      <c r="D27" s="235"/>
      <c r="E27" s="235"/>
      <c r="F27" s="235"/>
      <c r="G27" s="45" t="str">
        <f>'A0 - Report information'!$C$2</f>
        <v>MYRP|No|Palestine|44197|44377|Progress|44375|19-ECW-MYRP-0006, SC190207|19-ECW-MYRP-0006, SC190207|19-ECW-MYRP-0006, SC190207|19-ECW-MYRP-0006, SC190207|19-ECW-MYRP-0006, SC190207|19-ECW-MYRP-0006, SC190207|19-ECW-MYRP-0006, SC190207|19-ECW-MYRP-0006, SC190207|||</v>
      </c>
    </row>
    <row r="28" spans="1:7" s="30" customFormat="1" ht="26.15" customHeight="1">
      <c r="A28" s="31"/>
      <c r="B28" s="20"/>
      <c r="C28" s="239"/>
      <c r="D28" s="235"/>
      <c r="E28" s="235"/>
      <c r="F28" s="235"/>
      <c r="G28" s="45" t="str">
        <f>'A0 - Report information'!$C$2</f>
        <v>MYRP|No|Palestine|44197|44377|Progress|44375|19-ECW-MYRP-0006, SC190207|19-ECW-MYRP-0006, SC190207|19-ECW-MYRP-0006, SC190207|19-ECW-MYRP-0006, SC190207|19-ECW-MYRP-0006, SC190207|19-ECW-MYRP-0006, SC190207|19-ECW-MYRP-0006, SC190207|19-ECW-MYRP-0006, SC190207|||</v>
      </c>
    </row>
    <row r="29" spans="1:7" s="30" customFormat="1" ht="26.15" customHeight="1">
      <c r="A29" s="31"/>
      <c r="B29" s="20"/>
      <c r="C29" s="239"/>
      <c r="D29" s="235"/>
      <c r="E29" s="235"/>
      <c r="F29" s="235"/>
      <c r="G29" s="45" t="str">
        <f>'A0 - Report information'!$C$2</f>
        <v>MYRP|No|Palestine|44197|44377|Progress|44375|19-ECW-MYRP-0006, SC190207|19-ECW-MYRP-0006, SC190207|19-ECW-MYRP-0006, SC190207|19-ECW-MYRP-0006, SC190207|19-ECW-MYRP-0006, SC190207|19-ECW-MYRP-0006, SC190207|19-ECW-MYRP-0006, SC190207|19-ECW-MYRP-0006, SC190207|||</v>
      </c>
    </row>
    <row r="31" spans="1:7" ht="44.15" customHeight="1"/>
    <row r="32" spans="1:7">
      <c r="B32" s="277" t="s">
        <v>383</v>
      </c>
      <c r="C32" s="277"/>
      <c r="D32" s="277"/>
      <c r="E32" s="277"/>
      <c r="F32" s="277"/>
    </row>
    <row r="33" spans="2:4" ht="40" customHeight="1" thickBot="1">
      <c r="B33" s="244" t="s">
        <v>141</v>
      </c>
      <c r="C33" s="244" t="s">
        <v>376</v>
      </c>
      <c r="D33" s="242"/>
    </row>
    <row r="34" spans="2:4" ht="23.15" customHeight="1" thickBot="1">
      <c r="B34" s="47" t="s">
        <v>377</v>
      </c>
      <c r="C34" s="48" t="s">
        <v>10</v>
      </c>
      <c r="D34" s="120" t="s">
        <v>11</v>
      </c>
    </row>
    <row r="35" spans="2:4" ht="23.15" customHeight="1" thickBot="1">
      <c r="B35" s="47" t="s">
        <v>378</v>
      </c>
      <c r="C35" s="48" t="s">
        <v>10</v>
      </c>
      <c r="D35" s="120" t="s">
        <v>11</v>
      </c>
    </row>
    <row r="36" spans="2:4" ht="23.15" customHeight="1" thickBot="1">
      <c r="B36" s="47" t="s">
        <v>379</v>
      </c>
      <c r="C36" s="48" t="s">
        <v>10</v>
      </c>
      <c r="D36" s="120" t="s">
        <v>11</v>
      </c>
    </row>
    <row r="37" spans="2:4">
      <c r="B37"/>
      <c r="C37"/>
    </row>
    <row r="38" spans="2:4">
      <c r="B38"/>
      <c r="C38"/>
    </row>
    <row r="39" spans="2:4">
      <c r="B39"/>
      <c r="C39"/>
    </row>
    <row r="40" spans="2:4">
      <c r="B40"/>
      <c r="C40"/>
    </row>
  </sheetData>
  <sheetProtection sheet="1" selectLockedCells="1"/>
  <mergeCells count="4">
    <mergeCell ref="B3:F3"/>
    <mergeCell ref="B1:F1"/>
    <mergeCell ref="B11:F11"/>
    <mergeCell ref="B32:F32"/>
  </mergeCells>
  <pageMargins left="0.7" right="0.7" top="0.75" bottom="0.75" header="0.3" footer="0.3"/>
  <pageSetup scale="56" fitToHeight="0" orientation="portrait" r:id="rId1"/>
  <drawing r:id="rId2"/>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63F9A222-CD59-4E6E-A34D-FD8304245DD7}">
          <x14:formula1>
            <xm:f>'ADMIN - LISTS'!$C$3:$C$4</xm:f>
          </x14:formula1>
          <xm:sqref>C6 C34:C36</xm:sqref>
        </x14:dataValidation>
        <x14:dataValidation type="list" allowBlank="1" showInputMessage="1" showErrorMessage="1" xr:uid="{085CA267-6508-464F-803D-0132BF23021A}">
          <x14:formula1>
            <xm:f>'ADMIN - LISTS'!$M$3:$M$5</xm:f>
          </x14:formula1>
          <xm:sqref>B14:B29</xm:sqref>
        </x14:dataValidation>
        <x14:dataValidation type="list" allowBlank="1" showInputMessage="1" showErrorMessage="1" xr:uid="{7FAC0032-3E4B-E14C-9195-F739188475D0}">
          <x14:formula1>
            <xm:f>'ADMIN - LISTS'!$K$3:$K$6</xm:f>
          </x14:formula1>
          <xm:sqref>C5</xm:sqref>
        </x14:dataValidation>
        <x14:dataValidation type="list" allowBlank="1" showInputMessage="1" showErrorMessage="1" xr:uid="{143E5C79-B9C7-2E4E-A9BF-7E110EE35217}">
          <x14:formula1>
            <xm:f>'ADMIN - LISTS'!$O$3:$O$5</xm:f>
          </x14:formula1>
          <xm:sqref>F5</xm:sqref>
        </x14:dataValidation>
        <x14:dataValidation type="list" allowBlank="1" showInputMessage="1" showErrorMessage="1" xr:uid="{9F2D2BF2-C305-8448-9E24-E539583E5604}">
          <x14:formula1>
            <xm:f>'ADMIN - LISTS'!$I$3:$I$42</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43661-57C2-AB48-9A55-2DA097C8158B}">
  <sheetPr codeName="Sheet3">
    <tabColor rgb="FFFF0000"/>
    <pageSetUpPr fitToPage="1"/>
  </sheetPr>
  <dimension ref="A1:K5"/>
  <sheetViews>
    <sheetView showGridLines="0" zoomScale="150" zoomScaleNormal="125" zoomScaleSheetLayoutView="120" workbookViewId="0">
      <pane ySplit="1" topLeftCell="A2" activePane="bottomLeft" state="frozen"/>
      <selection pane="bottomLeft" activeCell="D5" sqref="D5"/>
    </sheetView>
  </sheetViews>
  <sheetFormatPr defaultColWidth="8.54296875" defaultRowHeight="14.5"/>
  <cols>
    <col min="1" max="1" width="13" style="25" customWidth="1"/>
    <col min="2" max="2" width="18.453125" style="15" customWidth="1"/>
    <col min="3" max="3" width="14.81640625" style="15" customWidth="1"/>
    <col min="4" max="4" width="13.81640625" style="15" customWidth="1"/>
    <col min="5" max="5" width="17.453125" style="15" customWidth="1"/>
    <col min="6" max="6" width="9.54296875" style="15" customWidth="1"/>
    <col min="7" max="7" width="12.81640625" style="15" customWidth="1"/>
    <col min="8" max="10" width="17.54296875" style="15" customWidth="1"/>
    <col min="11" max="11" width="12.81640625" style="15" customWidth="1"/>
    <col min="12" max="16384" width="8.54296875" style="15"/>
  </cols>
  <sheetData>
    <row r="1" spans="1:11" s="158" customFormat="1" ht="58" customHeight="1">
      <c r="A1" s="157" t="s">
        <v>1</v>
      </c>
      <c r="B1" s="157" t="s">
        <v>4</v>
      </c>
      <c r="C1" s="157" t="s">
        <v>7</v>
      </c>
      <c r="D1" s="157" t="s">
        <v>3</v>
      </c>
      <c r="E1" s="157" t="s">
        <v>5</v>
      </c>
      <c r="F1" s="157" t="s">
        <v>8</v>
      </c>
      <c r="G1" s="157" t="s">
        <v>9</v>
      </c>
      <c r="H1" s="157" t="s">
        <v>381</v>
      </c>
      <c r="I1" s="157" t="s">
        <v>382</v>
      </c>
      <c r="J1" s="157" t="s">
        <v>380</v>
      </c>
      <c r="K1" s="162" t="s">
        <v>18</v>
      </c>
    </row>
    <row r="2" spans="1:11" s="2" customFormat="1" ht="27" customHeight="1">
      <c r="A2" s="159" t="str">
        <f>'A0 - Report information'!C5</f>
        <v>MYRP</v>
      </c>
      <c r="B2" s="2" t="str">
        <f>'A0 - Report information'!C6</f>
        <v>No</v>
      </c>
      <c r="C2" s="159" t="str">
        <f>'A0 - Report information'!C7</f>
        <v>Palestine</v>
      </c>
      <c r="D2" s="2" t="str">
        <f>'A0 - Report information'!F5</f>
        <v>Progress</v>
      </c>
      <c r="E2" s="163">
        <f>'A0 - Report information'!F6</f>
        <v>44197</v>
      </c>
      <c r="F2" s="163">
        <f>'A0 - Report information'!F7</f>
        <v>44377</v>
      </c>
      <c r="G2" s="163">
        <f>'A0 - Report information'!F8</f>
        <v>44375</v>
      </c>
      <c r="H2" s="2" t="str">
        <f>'A0 - Report information'!C34</f>
        <v>No</v>
      </c>
      <c r="I2" s="2" t="str">
        <f>'A0 - Report information'!C35</f>
        <v>No</v>
      </c>
      <c r="J2" s="2" t="str">
        <f>'A0 - Report information'!C36</f>
        <v>No</v>
      </c>
      <c r="K2" s="160" t="str">
        <f>'A0 - Report information'!C2</f>
        <v>MYRP|No|Palestine|44197|44377|Progress|44375|19-ECW-MYRP-0006, SC190207|19-ECW-MYRP-0006, SC190207|19-ECW-MYRP-0006, SC190207|19-ECW-MYRP-0006, SC190207|19-ECW-MYRP-0006, SC190207|19-ECW-MYRP-0006, SC190207|19-ECW-MYRP-0006, SC190207|19-ECW-MYRP-0006, SC190207|||</v>
      </c>
    </row>
    <row r="3" spans="1:11" customFormat="1"/>
    <row r="4" spans="1:11" customFormat="1"/>
    <row r="5" spans="1:11" customFormat="1"/>
  </sheetData>
  <sheetProtection sheet="1" selectLockedCells="1"/>
  <pageMargins left="0.7" right="0.7" top="0.75" bottom="0.75" header="0.3" footer="0.3"/>
  <pageSetup scale="56"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64749-C7A9-4D41-9B21-E7232D83F2EB}">
  <sheetPr codeName="Sheet4"/>
  <dimension ref="B1:P47"/>
  <sheetViews>
    <sheetView showGridLines="0" showRowColHeaders="0" zoomScale="79" zoomScaleNormal="100" workbookViewId="0">
      <pane ySplit="4" topLeftCell="A35" activePane="bottomLeft" state="frozen"/>
      <selection pane="bottomLeft" activeCell="B40" sqref="B40:O40"/>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48"/>
      <c r="C2" s="295"/>
      <c r="D2" s="295"/>
      <c r="E2" s="295"/>
      <c r="F2" s="295"/>
      <c r="G2" s="295"/>
      <c r="H2" s="295"/>
      <c r="I2" s="295"/>
      <c r="J2" s="295"/>
      <c r="K2" s="295"/>
      <c r="L2" s="295"/>
      <c r="M2" s="295"/>
      <c r="N2" s="295"/>
      <c r="O2" s="295"/>
      <c r="P2" s="248"/>
    </row>
    <row r="3" spans="2:16" s="249" customFormat="1" ht="23.15" customHeight="1">
      <c r="B3" s="278" t="s">
        <v>396</v>
      </c>
      <c r="C3" s="278"/>
      <c r="D3" s="278"/>
      <c r="E3" s="278"/>
      <c r="F3" s="278"/>
      <c r="G3" s="278"/>
      <c r="H3" s="278"/>
      <c r="I3" s="278"/>
      <c r="J3" s="278"/>
      <c r="K3" s="278"/>
      <c r="L3" s="278"/>
      <c r="M3" s="278"/>
      <c r="N3" s="278"/>
      <c r="O3" s="278"/>
      <c r="P3" s="248"/>
    </row>
    <row r="4" spans="2:16" s="249" customFormat="1" ht="17.149999999999999" customHeight="1">
      <c r="B4" s="278"/>
      <c r="C4" s="278"/>
      <c r="D4" s="278"/>
      <c r="E4" s="278"/>
      <c r="F4" s="278"/>
      <c r="G4" s="278"/>
      <c r="H4" s="278"/>
      <c r="I4" s="278"/>
      <c r="J4" s="278"/>
      <c r="K4" s="278"/>
      <c r="L4" s="278"/>
      <c r="M4" s="278"/>
      <c r="N4" s="278"/>
      <c r="O4" s="278"/>
      <c r="P4" s="248"/>
    </row>
    <row r="5" spans="2:16" s="249" customFormat="1" ht="37" customHeight="1">
      <c r="B5" s="260" t="s">
        <v>393</v>
      </c>
      <c r="C5" s="250"/>
      <c r="D5" s="250"/>
      <c r="E5" s="250"/>
      <c r="F5" s="250"/>
      <c r="G5" s="250"/>
      <c r="H5" s="250"/>
      <c r="I5" s="250"/>
      <c r="J5" s="248"/>
      <c r="K5" s="248"/>
      <c r="L5" s="248"/>
      <c r="M5" s="248"/>
      <c r="N5" s="248"/>
      <c r="O5" s="248"/>
      <c r="P5" s="248"/>
    </row>
    <row r="6" spans="2:16" s="249" customFormat="1" ht="9" customHeight="1">
      <c r="B6" s="248"/>
      <c r="C6" s="248"/>
      <c r="D6" s="248"/>
      <c r="E6" s="248"/>
      <c r="F6" s="248"/>
      <c r="G6" s="248"/>
      <c r="H6" s="248"/>
      <c r="I6" s="248"/>
      <c r="J6" s="248"/>
      <c r="K6" s="248"/>
      <c r="L6" s="248"/>
      <c r="M6" s="248"/>
      <c r="N6" s="248"/>
      <c r="O6" s="248"/>
      <c r="P6" s="248"/>
    </row>
    <row r="7" spans="2:16" ht="25" customHeight="1">
      <c r="B7" s="294" t="s">
        <v>21</v>
      </c>
      <c r="C7" s="294"/>
      <c r="D7" s="56"/>
      <c r="E7" s="56"/>
      <c r="F7" s="56"/>
      <c r="G7" s="56"/>
      <c r="H7" s="56"/>
      <c r="I7" s="56"/>
      <c r="J7" s="56"/>
      <c r="K7" s="56"/>
      <c r="L7" s="56"/>
      <c r="M7" s="56"/>
      <c r="N7" s="56"/>
      <c r="O7" s="56"/>
      <c r="P7" s="56"/>
    </row>
    <row r="8" spans="2:16" ht="25" customHeight="1">
      <c r="B8" s="142">
        <f>SUM(O20,O33)</f>
        <v>552680</v>
      </c>
      <c r="C8" s="143" t="s">
        <v>22</v>
      </c>
      <c r="D8" s="91"/>
      <c r="E8" s="282" t="s">
        <v>23</v>
      </c>
      <c r="F8" s="282"/>
      <c r="G8" s="282"/>
      <c r="H8" s="282"/>
      <c r="I8" s="282"/>
      <c r="J8" s="282"/>
      <c r="K8" s="282"/>
      <c r="L8" s="282"/>
      <c r="M8" s="91"/>
      <c r="N8" s="91"/>
      <c r="O8" s="91"/>
      <c r="P8" s="90"/>
    </row>
    <row r="9" spans="2:16" ht="25" customHeight="1">
      <c r="B9" s="144">
        <f>SUM(O21,O34)</f>
        <v>387964</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28" t="s">
        <v>30</v>
      </c>
      <c r="F10" s="228" t="s">
        <v>31</v>
      </c>
      <c r="G10" s="228" t="s">
        <v>30</v>
      </c>
      <c r="H10" s="228" t="s">
        <v>31</v>
      </c>
      <c r="I10" s="228" t="s">
        <v>30</v>
      </c>
      <c r="J10" s="228" t="s">
        <v>31</v>
      </c>
      <c r="K10" s="228" t="s">
        <v>30</v>
      </c>
      <c r="L10" s="228" t="s">
        <v>31</v>
      </c>
      <c r="M10" s="227" t="s">
        <v>30</v>
      </c>
      <c r="N10" s="227" t="s">
        <v>31</v>
      </c>
      <c r="O10" s="227" t="s">
        <v>29</v>
      </c>
      <c r="P10" s="90"/>
    </row>
    <row r="11" spans="2:16" ht="24" customHeight="1" thickBot="1">
      <c r="B11" s="309" t="s">
        <v>32</v>
      </c>
      <c r="C11" s="310"/>
      <c r="D11" s="310"/>
      <c r="E11" s="226"/>
      <c r="F11" s="226"/>
      <c r="G11" s="226"/>
      <c r="H11" s="226"/>
      <c r="I11" s="226"/>
      <c r="J11" s="226"/>
      <c r="K11" s="226"/>
      <c r="L11" s="226"/>
      <c r="M11" s="226"/>
      <c r="N11" s="226"/>
      <c r="O11" s="95"/>
      <c r="P11" s="96" t="s">
        <v>33</v>
      </c>
    </row>
    <row r="12" spans="2:16" ht="24" customHeight="1" thickBot="1">
      <c r="B12" s="307" t="s">
        <v>34</v>
      </c>
      <c r="C12" s="290" t="s">
        <v>35</v>
      </c>
      <c r="D12" s="97" t="s">
        <v>36</v>
      </c>
      <c r="E12" s="70">
        <f>'A1 - UNDP'!E12+'A1 - SCI'!E12+'A1 - UNESCO'!E12+'A1 - UNRWA WB'!E12+'A1 - UNRWA Gaza'!E12+'A1 - UNICEF Basima'!E12+'A1 - UNICEF Panji'!E12+'A1 - UNICEF Maysoon'!E12</f>
        <v>0</v>
      </c>
      <c r="F12" s="70">
        <f>'A1 - UNDP'!F12+'A1 - SCI'!F12+'A1 - UNESCO'!F12+'A1 - UNRWA WB'!F12+'A1 - UNRWA Gaza'!F12+'A1 - UNICEF Basima'!F12+'A1 - UNICEF Panji'!F12+'A1 - UNICEF Maysoon'!F12</f>
        <v>0</v>
      </c>
      <c r="G12" s="70">
        <f>'A1 - UNDP'!G12+'A1 - SCI'!G12+'A1 - UNESCO'!G12+'A1 - UNRWA WB'!G12+'A1 - UNRWA Gaza'!G12+'A1 - UNICEF Basima'!G12+'A1 - UNICEF Panji'!G12+'A1 - UNICEF Maysoon'!G12</f>
        <v>64578.194499999998</v>
      </c>
      <c r="H12" s="70">
        <f>'A1 - UNDP'!H12+'A1 - SCI'!H12+'A1 - UNESCO'!H12+'A1 - UNRWA WB'!H12+'A1 - UNRWA Gaza'!H12+'A1 - UNICEF Basima'!H12+'A1 - UNICEF Panji'!H12+'A1 - UNICEF Maysoon'!H12</f>
        <v>69513.755499999999</v>
      </c>
      <c r="I12" s="70">
        <f>'A1 - UNDP'!I12+'A1 - SCI'!I12+'A1 - UNESCO'!I12+'A1 - UNRWA WB'!I12+'A1 - UNRWA Gaza'!I12+'A1 - UNICEF Basima'!I12+'A1 - UNICEF Panji'!I12+'A1 - UNICEF Maysoon'!I12</f>
        <v>69373.955499999996</v>
      </c>
      <c r="J12" s="70">
        <f>'A1 - UNDP'!J12+'A1 - SCI'!J12+'A1 - UNESCO'!J12+'A1 - UNRWA WB'!J12+'A1 - UNRWA Gaza'!J12+'A1 - UNICEF Basima'!J12+'A1 - UNICEF Panji'!J12+'A1 - UNICEF Maysoon'!J12</f>
        <v>73134.094500000007</v>
      </c>
      <c r="K12" s="70">
        <f>'A1 - UNDP'!K12+'A1 - SCI'!K12+'A1 - UNESCO'!K12+'A1 - UNRWA WB'!K12+'A1 - UNRWA Gaza'!K12+'A1 - UNICEF Basima'!K12+'A1 - UNICEF Panji'!K12+'A1 - UNICEF Maysoon'!K12</f>
        <v>27258</v>
      </c>
      <c r="L12" s="70">
        <f>'A1 - UNDP'!L12+'A1 - SCI'!L12+'A1 - UNESCO'!L12+'A1 - UNRWA WB'!L12+'A1 - UNRWA Gaza'!L12+'A1 - UNICEF Basima'!L12+'A1 - UNICEF Panji'!L12+'A1 - UNICEF Maysoon'!L12</f>
        <v>25162</v>
      </c>
      <c r="M12" s="98">
        <f>SUM(I12,G12,E12,K12)</f>
        <v>161210.15</v>
      </c>
      <c r="N12" s="99">
        <f>SUM(J12,H12,F12,L12)</f>
        <v>167809.85</v>
      </c>
      <c r="O12" s="100">
        <f>SUM(M12:N12)</f>
        <v>329020</v>
      </c>
      <c r="P12" s="296" t="s">
        <v>37</v>
      </c>
    </row>
    <row r="13" spans="2:16" ht="24" customHeight="1" thickBot="1">
      <c r="B13" s="308"/>
      <c r="C13" s="291"/>
      <c r="D13" s="101" t="s">
        <v>38</v>
      </c>
      <c r="E13" s="70">
        <f>'A1 - UNDP'!E13+'A1 - SCI'!E13+'A1 - UNESCO'!E13+'A1 - UNRWA WB'!E13+'A1 - UNRWA Gaza'!E13+'A1 - UNICEF Basima'!E13+'A1 - UNICEF Panji'!E13+'A1 - UNICEF Maysoon'!E13</f>
        <v>0</v>
      </c>
      <c r="F13" s="70">
        <f>'A1 - UNDP'!F13+'A1 - SCI'!F13+'A1 - UNESCO'!F13+'A1 - UNRWA WB'!F13+'A1 - UNRWA Gaza'!F13+'A1 - UNICEF Basima'!F13+'A1 - UNICEF Panji'!F13+'A1 - UNICEF Maysoon'!F13</f>
        <v>0</v>
      </c>
      <c r="G13" s="70">
        <f>'A1 - UNDP'!G13+'A1 - SCI'!G13+'A1 - UNESCO'!G13+'A1 - UNRWA WB'!G13+'A1 - UNRWA Gaza'!G13+'A1 - UNICEF Basima'!G13+'A1 - UNICEF Panji'!G13+'A1 - UNICEF Maysoon'!G13</f>
        <v>50157.194499999998</v>
      </c>
      <c r="H13" s="70">
        <f>'A1 - UNDP'!H13+'A1 - SCI'!H13+'A1 - UNESCO'!H13+'A1 - UNRWA WB'!H13+'A1 - UNRWA Gaza'!H13+'A1 - UNICEF Basima'!H13+'A1 - UNICEF Panji'!H13+'A1 - UNICEF Maysoon'!H13</f>
        <v>53604.755499999999</v>
      </c>
      <c r="I13" s="70">
        <f>'A1 - UNDP'!I13+'A1 - SCI'!I13+'A1 - UNESCO'!I13+'A1 - UNRWA WB'!I13+'A1 - UNRWA Gaza'!I13+'A1 - UNICEF Basima'!I13+'A1 - UNICEF Panji'!I13+'A1 - UNICEF Maysoon'!I13</f>
        <v>71909.955499999996</v>
      </c>
      <c r="J13" s="70">
        <f>'A1 - UNDP'!J13+'A1 - SCI'!J13+'A1 - UNESCO'!J13+'A1 - UNRWA WB'!J13+'A1 - UNRWA Gaza'!J13+'A1 - UNICEF Basima'!J13+'A1 - UNICEF Panji'!J13+'A1 - UNICEF Maysoon'!J13</f>
        <v>76023.094500000007</v>
      </c>
      <c r="K13" s="70">
        <f>'A1 - UNDP'!K13+'A1 - SCI'!K13+'A1 - UNESCO'!K13+'A1 - UNRWA WB'!K13+'A1 - UNRWA Gaza'!K13+'A1 - UNICEF Basima'!K13+'A1 - UNICEF Panji'!K13+'A1 - UNICEF Maysoon'!K13</f>
        <v>27615</v>
      </c>
      <c r="L13" s="70">
        <f>'A1 - UNDP'!L13+'A1 - SCI'!L13+'A1 - UNESCO'!L13+'A1 - UNRWA WB'!L13+'A1 - UNRWA Gaza'!L13+'A1 - UNICEF Basima'!L13+'A1 - UNICEF Panji'!L13+'A1 - UNICEF Maysoon'!L13</f>
        <v>25530</v>
      </c>
      <c r="M13" s="102">
        <f>SUM(I13,G13,E13,K13)</f>
        <v>149682.15</v>
      </c>
      <c r="N13" s="103">
        <f>SUM(J13,H13,F13,L13)</f>
        <v>155157.85</v>
      </c>
      <c r="O13" s="104">
        <f>SUM(M13:N13)</f>
        <v>304840</v>
      </c>
      <c r="P13" s="297"/>
    </row>
    <row r="14" spans="2:16" ht="24" customHeight="1" thickBot="1">
      <c r="B14" s="308"/>
      <c r="C14" s="290" t="s">
        <v>39</v>
      </c>
      <c r="D14" s="97" t="s">
        <v>36</v>
      </c>
      <c r="E14" s="70">
        <f>'A1 - UNDP'!E14+'A1 - SCI'!E14+'A1 - UNESCO'!E14+'A1 - UNRWA WB'!E14+'A1 - UNRWA Gaza'!E14+'A1 - UNICEF Basima'!E14+'A1 - UNICEF Panji'!E14+'A1 - UNICEF Maysoon'!E14</f>
        <v>0</v>
      </c>
      <c r="F14" s="70">
        <f>'A1 - UNDP'!F14+'A1 - SCI'!F14+'A1 - UNESCO'!F14+'A1 - UNRWA WB'!F14+'A1 - UNRWA Gaza'!F14+'A1 - UNICEF Basima'!F14+'A1 - UNICEF Panji'!F14+'A1 - UNICEF Maysoon'!F14</f>
        <v>0</v>
      </c>
      <c r="G14" s="70">
        <f>'A1 - UNDP'!G14+'A1 - SCI'!G14+'A1 - UNESCO'!G14+'A1 - UNRWA WB'!G14+'A1 - UNRWA Gaza'!G14+'A1 - UNICEF Basima'!G14+'A1 - UNICEF Panji'!G14+'A1 - UNICEF Maysoon'!G14</f>
        <v>0</v>
      </c>
      <c r="H14" s="70">
        <f>'A1 - UNDP'!H14+'A1 - SCI'!H14+'A1 - UNESCO'!H14+'A1 - UNRWA WB'!H14+'A1 - UNRWA Gaza'!H14+'A1 - UNICEF Basima'!H14+'A1 - UNICEF Panji'!H14+'A1 - UNICEF Maysoon'!H14</f>
        <v>0</v>
      </c>
      <c r="I14" s="70">
        <f>'A1 - UNDP'!I14+'A1 - SCI'!I14+'A1 - UNESCO'!I14+'A1 - UNRWA WB'!I14+'A1 - UNRWA Gaza'!I14+'A1 - UNICEF Basima'!I14+'A1 - UNICEF Panji'!I14+'A1 - UNICEF Maysoon'!I14</f>
        <v>0</v>
      </c>
      <c r="J14" s="70">
        <f>'A1 - UNDP'!J14+'A1 - SCI'!J14+'A1 - UNESCO'!J14+'A1 - UNRWA WB'!J14+'A1 - UNRWA Gaza'!J14+'A1 - UNICEF Basima'!J14+'A1 - UNICEF Panji'!J14+'A1 - UNICEF Maysoon'!J14</f>
        <v>0</v>
      </c>
      <c r="K14" s="70">
        <f>'A1 - UNDP'!K14+'A1 - SCI'!K14+'A1 - UNESCO'!K14+'A1 - UNRWA WB'!K14+'A1 - UNRWA Gaza'!K14+'A1 - UNICEF Basima'!K14+'A1 - UNICEF Panji'!K14+'A1 - UNICEF Maysoon'!K14</f>
        <v>0</v>
      </c>
      <c r="L14" s="70">
        <f>'A1 - UNDP'!L14+'A1 - SCI'!L14+'A1 - UNESCO'!L14+'A1 - UNRWA WB'!L14+'A1 - UNRWA Gaza'!L14+'A1 - UNICEF Basima'!L14+'A1 - UNICEF Panji'!L14+'A1 - UNICEF Maysoon'!L14</f>
        <v>0</v>
      </c>
      <c r="M14" s="98">
        <f t="shared" ref="M14:N23" si="0">SUM(I14,G14,E14,K14)</f>
        <v>0</v>
      </c>
      <c r="N14" s="99">
        <f t="shared" ref="N14:N21" si="1">SUM(J14,H14,F14,L14)</f>
        <v>0</v>
      </c>
      <c r="O14" s="100">
        <f t="shared" ref="O14:O23" si="2">SUM(M14:N14)</f>
        <v>0</v>
      </c>
      <c r="P14" s="297"/>
    </row>
    <row r="15" spans="2:16" ht="24" customHeight="1" thickBot="1">
      <c r="B15" s="308"/>
      <c r="C15" s="291"/>
      <c r="D15" s="101" t="s">
        <v>38</v>
      </c>
      <c r="E15" s="70">
        <f>'A1 - UNDP'!E15+'A1 - SCI'!E15+'A1 - UNESCO'!E15+'A1 - UNRWA WB'!E15+'A1 - UNRWA Gaza'!E15+'A1 - UNICEF Basima'!E15+'A1 - UNICEF Panji'!E15+'A1 - UNICEF Maysoon'!E15</f>
        <v>0</v>
      </c>
      <c r="F15" s="70">
        <f>'A1 - UNDP'!F15+'A1 - SCI'!F15+'A1 - UNESCO'!F15+'A1 - UNRWA WB'!F15+'A1 - UNRWA Gaza'!F15+'A1 - UNICEF Basima'!F15+'A1 - UNICEF Panji'!F15+'A1 - UNICEF Maysoon'!F15</f>
        <v>0</v>
      </c>
      <c r="G15" s="70">
        <f>'A1 - UNDP'!G15+'A1 - SCI'!G15+'A1 - UNESCO'!G15+'A1 - UNRWA WB'!G15+'A1 - UNRWA Gaza'!G15+'A1 - UNICEF Basima'!G15+'A1 - UNICEF Panji'!G15+'A1 - UNICEF Maysoon'!G15</f>
        <v>0</v>
      </c>
      <c r="H15" s="70">
        <f>'A1 - UNDP'!H15+'A1 - SCI'!H15+'A1 - UNESCO'!H15+'A1 - UNRWA WB'!H15+'A1 - UNRWA Gaza'!H15+'A1 - UNICEF Basima'!H15+'A1 - UNICEF Panji'!H15+'A1 - UNICEF Maysoon'!H15</f>
        <v>0</v>
      </c>
      <c r="I15" s="70">
        <f>'A1 - UNDP'!I15+'A1 - SCI'!I15+'A1 - UNESCO'!I15+'A1 - UNRWA WB'!I15+'A1 - UNRWA Gaza'!I15+'A1 - UNICEF Basima'!I15+'A1 - UNICEF Panji'!I15+'A1 - UNICEF Maysoon'!I15</f>
        <v>0</v>
      </c>
      <c r="J15" s="70">
        <f>'A1 - UNDP'!J15+'A1 - SCI'!J15+'A1 - UNESCO'!J15+'A1 - UNRWA WB'!J15+'A1 - UNRWA Gaza'!J15+'A1 - UNICEF Basima'!J15+'A1 - UNICEF Panji'!J15+'A1 - UNICEF Maysoon'!J15</f>
        <v>0</v>
      </c>
      <c r="K15" s="70">
        <f>'A1 - UNDP'!K15+'A1 - SCI'!K15+'A1 - UNESCO'!K15+'A1 - UNRWA WB'!K15+'A1 - UNRWA Gaza'!K15+'A1 - UNICEF Basima'!K15+'A1 - UNICEF Panji'!K15+'A1 - UNICEF Maysoon'!K15</f>
        <v>0</v>
      </c>
      <c r="L15" s="70">
        <f>'A1 - UNDP'!L15+'A1 - SCI'!L15+'A1 - UNESCO'!L15+'A1 - UNRWA WB'!L15+'A1 - UNRWA Gaza'!L15+'A1 - UNICEF Basima'!L15+'A1 - UNICEF Panji'!L15+'A1 - UNICEF Maysoon'!L15</f>
        <v>0</v>
      </c>
      <c r="M15" s="102">
        <f t="shared" si="0"/>
        <v>0</v>
      </c>
      <c r="N15" s="103">
        <f t="shared" si="1"/>
        <v>0</v>
      </c>
      <c r="O15" s="104">
        <f t="shared" si="2"/>
        <v>0</v>
      </c>
      <c r="P15" s="297"/>
    </row>
    <row r="16" spans="2:16" ht="24" customHeight="1" thickBot="1">
      <c r="B16" s="308"/>
      <c r="C16" s="292" t="s">
        <v>40</v>
      </c>
      <c r="D16" s="97" t="s">
        <v>36</v>
      </c>
      <c r="E16" s="70">
        <f>'A1 - UNDP'!E16+'A1 - SCI'!E16+'A1 - UNESCO'!E16+'A1 - UNRWA WB'!E16+'A1 - UNRWA Gaza'!E16+'A1 - UNICEF Basima'!E16+'A1 - UNICEF Panji'!E16+'A1 - UNICEF Maysoon'!E16</f>
        <v>0</v>
      </c>
      <c r="F16" s="70">
        <f>'A1 - UNDP'!F16+'A1 - SCI'!F16+'A1 - UNESCO'!F16+'A1 - UNRWA WB'!F16+'A1 - UNRWA Gaza'!F16+'A1 - UNICEF Basima'!F16+'A1 - UNICEF Panji'!F16+'A1 - UNICEF Maysoon'!F16</f>
        <v>0</v>
      </c>
      <c r="G16" s="70">
        <f>'A1 - UNDP'!G16+'A1 - SCI'!G16+'A1 - UNESCO'!G16+'A1 - UNRWA WB'!G16+'A1 - UNRWA Gaza'!G16+'A1 - UNICEF Basima'!G16+'A1 - UNICEF Panji'!G16+'A1 - UNICEF Maysoon'!G16</f>
        <v>38141</v>
      </c>
      <c r="H16" s="70">
        <f>'A1 - UNDP'!H16+'A1 - SCI'!H16+'A1 - UNESCO'!H16+'A1 - UNRWA WB'!H16+'A1 - UNRWA Gaza'!H16+'A1 - UNICEF Basima'!H16+'A1 - UNICEF Panji'!H16+'A1 - UNICEF Maysoon'!H16</f>
        <v>39777</v>
      </c>
      <c r="I16" s="70">
        <f>'A1 - UNDP'!I16+'A1 - SCI'!I16+'A1 - UNESCO'!I16+'A1 - UNRWA WB'!I16+'A1 - UNRWA Gaza'!I16+'A1 - UNICEF Basima'!I16+'A1 - UNICEF Panji'!I16+'A1 - UNICEF Maysoon'!I16</f>
        <v>13654</v>
      </c>
      <c r="J16" s="70">
        <f>'A1 - UNDP'!J16+'A1 - SCI'!J16+'A1 - UNESCO'!J16+'A1 - UNRWA WB'!J16+'A1 - UNRWA Gaza'!J16+'A1 - UNICEF Basima'!J16+'A1 - UNICEF Panji'!J16+'A1 - UNICEF Maysoon'!J16</f>
        <v>16596</v>
      </c>
      <c r="K16" s="70">
        <f>'A1 - UNDP'!K16+'A1 - SCI'!K16+'A1 - UNESCO'!K16+'A1 - UNRWA WB'!K16+'A1 - UNRWA Gaza'!K16+'A1 - UNICEF Basima'!K16+'A1 - UNICEF Panji'!K16+'A1 - UNICEF Maysoon'!K16</f>
        <v>51227</v>
      </c>
      <c r="L16" s="70">
        <f>'A1 - UNDP'!L16+'A1 - SCI'!L16+'A1 - UNESCO'!L16+'A1 - UNRWA WB'!L16+'A1 - UNRWA Gaza'!L16+'A1 - UNICEF Basima'!L16+'A1 - UNICEF Panji'!L16+'A1 - UNICEF Maysoon'!L16</f>
        <v>49965</v>
      </c>
      <c r="M16" s="98">
        <f t="shared" si="0"/>
        <v>103022</v>
      </c>
      <c r="N16" s="99">
        <f t="shared" si="1"/>
        <v>106338</v>
      </c>
      <c r="O16" s="100">
        <f t="shared" si="2"/>
        <v>209360</v>
      </c>
      <c r="P16" s="297"/>
    </row>
    <row r="17" spans="2:16" ht="24" customHeight="1" thickBot="1">
      <c r="B17" s="308"/>
      <c r="C17" s="293"/>
      <c r="D17" s="101" t="s">
        <v>38</v>
      </c>
      <c r="E17" s="70">
        <f>'A1 - UNDP'!E17+'A1 - SCI'!E17+'A1 - UNESCO'!E17+'A1 - UNRWA WB'!E17+'A1 - UNRWA Gaza'!E17+'A1 - UNICEF Basima'!E17+'A1 - UNICEF Panji'!E17+'A1 - UNICEF Maysoon'!E17</f>
        <v>0</v>
      </c>
      <c r="F17" s="70">
        <f>'A1 - UNDP'!F17+'A1 - SCI'!F17+'A1 - UNESCO'!F17+'A1 - UNRWA WB'!F17+'A1 - UNRWA Gaza'!F17+'A1 - UNICEF Basima'!F17+'A1 - UNICEF Panji'!F17+'A1 - UNICEF Maysoon'!F17</f>
        <v>0</v>
      </c>
      <c r="G17" s="70">
        <f>'A1 - UNDP'!G17+'A1 - SCI'!G17+'A1 - UNESCO'!G17+'A1 - UNRWA WB'!G17+'A1 - UNRWA Gaza'!G17+'A1 - UNICEF Basima'!G17+'A1 - UNICEF Panji'!G17+'A1 - UNICEF Maysoon'!G17</f>
        <v>6822</v>
      </c>
      <c r="H17" s="70">
        <f>'A1 - UNDP'!H17+'A1 - SCI'!H17+'A1 - UNESCO'!H17+'A1 - UNRWA WB'!H17+'A1 - UNRWA Gaza'!H17+'A1 - UNICEF Basima'!H17+'A1 - UNICEF Panji'!H17+'A1 - UNICEF Maysoon'!H17</f>
        <v>7694</v>
      </c>
      <c r="I17" s="70">
        <f>'A1 - UNDP'!I17+'A1 - SCI'!I17+'A1 - UNESCO'!I17+'A1 - UNRWA WB'!I17+'A1 - UNRWA Gaza'!I17+'A1 - UNICEF Basima'!I17+'A1 - UNICEF Panji'!I17+'A1 - UNICEF Maysoon'!I17</f>
        <v>16409</v>
      </c>
      <c r="J17" s="70">
        <f>'A1 - UNDP'!J17+'A1 - SCI'!J17+'A1 - UNESCO'!J17+'A1 - UNRWA WB'!J17+'A1 - UNRWA Gaza'!J17+'A1 - UNICEF Basima'!J17+'A1 - UNICEF Panji'!J17+'A1 - UNICEF Maysoon'!J17</f>
        <v>20305</v>
      </c>
      <c r="K17" s="70">
        <f>'A1 - UNDP'!K17+'A1 - SCI'!K17+'A1 - UNESCO'!K17+'A1 - UNRWA WB'!K17+'A1 - UNRWA Gaza'!K17+'A1 - UNICEF Basima'!K17+'A1 - UNICEF Panji'!K17+'A1 - UNICEF Maysoon'!K17</f>
        <v>15723</v>
      </c>
      <c r="L17" s="70">
        <f>'A1 - UNDP'!L17+'A1 - SCI'!L17+'A1 - UNESCO'!L17+'A1 - UNRWA WB'!L17+'A1 - UNRWA Gaza'!L17+'A1 - UNICEF Basima'!L17+'A1 - UNICEF Panji'!L17+'A1 - UNICEF Maysoon'!L17</f>
        <v>14461</v>
      </c>
      <c r="M17" s="102">
        <f t="shared" si="0"/>
        <v>38954</v>
      </c>
      <c r="N17" s="103">
        <f t="shared" si="1"/>
        <v>42460</v>
      </c>
      <c r="O17" s="104">
        <f t="shared" si="2"/>
        <v>81414</v>
      </c>
      <c r="P17" s="297"/>
    </row>
    <row r="18" spans="2:16" ht="24" customHeight="1" thickBot="1">
      <c r="B18" s="308"/>
      <c r="C18" s="300" t="s">
        <v>41</v>
      </c>
      <c r="D18" s="97" t="s">
        <v>36</v>
      </c>
      <c r="E18" s="70">
        <f>'A1 - UNDP'!E18+'A1 - SCI'!E18+'A1 - UNESCO'!E18+'A1 - UNRWA WB'!E18+'A1 - UNRWA Gaza'!E18+'A1 - UNICEF Basima'!E18+'A1 - UNICEF Panji'!E18+'A1 - UNICEF Maysoon'!E18</f>
        <v>0</v>
      </c>
      <c r="F18" s="70">
        <f>'A1 - UNDP'!F18+'A1 - SCI'!F18+'A1 - UNESCO'!F18+'A1 - UNRWA WB'!F18+'A1 - UNRWA Gaza'!F18+'A1 - UNICEF Basima'!F18+'A1 - UNICEF Panji'!F18+'A1 - UNICEF Maysoon'!F18</f>
        <v>0</v>
      </c>
      <c r="G18" s="70">
        <f>'A1 - UNDP'!G18+'A1 - SCI'!G18+'A1 - UNESCO'!G18+'A1 - UNRWA WB'!G18+'A1 - UNRWA Gaza'!G18+'A1 - UNICEF Basima'!G18+'A1 - UNICEF Panji'!G18+'A1 - UNICEF Maysoon'!G18</f>
        <v>0</v>
      </c>
      <c r="H18" s="70">
        <f>'A1 - UNDP'!H18+'A1 - SCI'!H18+'A1 - UNESCO'!H18+'A1 - UNRWA WB'!H18+'A1 - UNRWA Gaza'!H18+'A1 - UNICEF Basima'!H18+'A1 - UNICEF Panji'!H18+'A1 - UNICEF Maysoon'!H18</f>
        <v>0</v>
      </c>
      <c r="I18" s="70">
        <f>'A1 - UNDP'!I18+'A1 - SCI'!I18+'A1 - UNESCO'!I18+'A1 - UNRWA WB'!I18+'A1 - UNRWA Gaza'!I18+'A1 - UNICEF Basima'!I18+'A1 - UNICEF Panji'!I18+'A1 - UNICEF Maysoon'!I18</f>
        <v>0</v>
      </c>
      <c r="J18" s="70">
        <f>'A1 - UNDP'!J18+'A1 - SCI'!J18+'A1 - UNESCO'!J18+'A1 - UNRWA WB'!J18+'A1 - UNRWA Gaza'!J18+'A1 - UNICEF Basima'!J18+'A1 - UNICEF Panji'!J18+'A1 - UNICEF Maysoon'!J18</f>
        <v>0</v>
      </c>
      <c r="K18" s="70">
        <f>'A1 - UNDP'!K18+'A1 - SCI'!K18+'A1 - UNESCO'!K18+'A1 - UNRWA WB'!K18+'A1 - UNRWA Gaza'!K18+'A1 - UNICEF Basima'!K18+'A1 - UNICEF Panji'!K18+'A1 - UNICEF Maysoon'!K18</f>
        <v>0</v>
      </c>
      <c r="L18" s="70">
        <f>'A1 - UNDP'!L18+'A1 - SCI'!L18+'A1 - UNESCO'!L18+'A1 - UNRWA WB'!L18+'A1 - UNRWA Gaza'!L18+'A1 - UNICEF Basima'!L18+'A1 - UNICEF Panji'!L18+'A1 - UNICEF Maysoon'!L18</f>
        <v>0</v>
      </c>
      <c r="M18" s="98">
        <f>SUM(I18,G18,E18,K18)</f>
        <v>0</v>
      </c>
      <c r="N18" s="99">
        <f>SUM(J18,H18,F18,L18)</f>
        <v>0</v>
      </c>
      <c r="O18" s="100">
        <f>SUM(M18:N18)</f>
        <v>0</v>
      </c>
      <c r="P18" s="297"/>
    </row>
    <row r="19" spans="2:16" ht="24" customHeight="1" thickBot="1">
      <c r="B19" s="308"/>
      <c r="C19" s="301"/>
      <c r="D19" s="101" t="s">
        <v>38</v>
      </c>
      <c r="E19" s="70">
        <f>'A1 - UNDP'!E19+'A1 - SCI'!E19+'A1 - UNESCO'!E19+'A1 - UNRWA WB'!E19+'A1 - UNRWA Gaza'!E19+'A1 - UNICEF Basima'!E19+'A1 - UNICEF Panji'!E19+'A1 - UNICEF Maysoon'!E19</f>
        <v>0</v>
      </c>
      <c r="F19" s="70">
        <f>'A1 - UNDP'!F19+'A1 - SCI'!F19+'A1 - UNESCO'!F19+'A1 - UNRWA WB'!F19+'A1 - UNRWA Gaza'!F19+'A1 - UNICEF Basima'!F19+'A1 - UNICEF Panji'!F19+'A1 - UNICEF Maysoon'!F19</f>
        <v>0</v>
      </c>
      <c r="G19" s="70">
        <f>'A1 - UNDP'!G19+'A1 - SCI'!G19+'A1 - UNESCO'!G19+'A1 - UNRWA WB'!G19+'A1 - UNRWA Gaza'!G19+'A1 - UNICEF Basima'!G19+'A1 - UNICEF Panji'!G19+'A1 - UNICEF Maysoon'!G19</f>
        <v>0</v>
      </c>
      <c r="H19" s="70">
        <f>'A1 - UNDP'!H19+'A1 - SCI'!H19+'A1 - UNESCO'!H19+'A1 - UNRWA WB'!H19+'A1 - UNRWA Gaza'!H19+'A1 - UNICEF Basima'!H19+'A1 - UNICEF Panji'!H19+'A1 - UNICEF Maysoon'!H19</f>
        <v>0</v>
      </c>
      <c r="I19" s="70">
        <f>'A1 - UNDP'!I19+'A1 - SCI'!I19+'A1 - UNESCO'!I19+'A1 - UNRWA WB'!I19+'A1 - UNRWA Gaza'!I19+'A1 - UNICEF Basima'!I19+'A1 - UNICEF Panji'!I19+'A1 - UNICEF Maysoon'!I19</f>
        <v>0</v>
      </c>
      <c r="J19" s="70">
        <f>'A1 - UNDP'!J19+'A1 - SCI'!J19+'A1 - UNESCO'!J19+'A1 - UNRWA WB'!J19+'A1 - UNRWA Gaza'!J19+'A1 - UNICEF Basima'!J19+'A1 - UNICEF Panji'!J19+'A1 - UNICEF Maysoon'!J19</f>
        <v>0</v>
      </c>
      <c r="K19" s="70">
        <f>'A1 - UNDP'!K19+'A1 - SCI'!K19+'A1 - UNESCO'!K19+'A1 - UNRWA WB'!K19+'A1 - UNRWA Gaza'!K19+'A1 - UNICEF Basima'!K19+'A1 - UNICEF Panji'!K19+'A1 - UNICEF Maysoon'!K19</f>
        <v>0</v>
      </c>
      <c r="L19" s="70">
        <f>'A1 - UNDP'!L19+'A1 - SCI'!L19+'A1 - UNESCO'!L19+'A1 - UNRWA WB'!L19+'A1 - UNRWA Gaza'!L19+'A1 - UNICEF Basima'!L19+'A1 - UNICEF Panji'!L19+'A1 - UNICEF Maysoon'!L19</f>
        <v>0</v>
      </c>
      <c r="M19" s="102">
        <f>SUM(I19,G19,E19,K19)</f>
        <v>0</v>
      </c>
      <c r="N19" s="103">
        <f>SUM(J19,H19,F19,L19)</f>
        <v>0</v>
      </c>
      <c r="O19" s="104">
        <f>SUM(M19:N19)</f>
        <v>0</v>
      </c>
      <c r="P19" s="297"/>
    </row>
    <row r="20" spans="2:16" ht="24" customHeight="1">
      <c r="B20" s="308"/>
      <c r="C20" s="284" t="s">
        <v>42</v>
      </c>
      <c r="D20" s="105" t="s">
        <v>36</v>
      </c>
      <c r="E20" s="106">
        <f>SUM(E12,E14,E16,E18)</f>
        <v>0</v>
      </c>
      <c r="F20" s="106">
        <f t="shared" ref="F20:L20" si="3">SUM(F12,F14,F16,F18)</f>
        <v>0</v>
      </c>
      <c r="G20" s="106">
        <f t="shared" si="3"/>
        <v>102719.1945</v>
      </c>
      <c r="H20" s="106">
        <f t="shared" si="3"/>
        <v>109290.7555</v>
      </c>
      <c r="I20" s="106">
        <f t="shared" si="3"/>
        <v>83027.955499999996</v>
      </c>
      <c r="J20" s="106">
        <f t="shared" si="3"/>
        <v>89730.094500000007</v>
      </c>
      <c r="K20" s="106">
        <f t="shared" si="3"/>
        <v>78485</v>
      </c>
      <c r="L20" s="106">
        <f t="shared" si="3"/>
        <v>75127</v>
      </c>
      <c r="M20" s="122">
        <f t="shared" si="0"/>
        <v>264232.15000000002</v>
      </c>
      <c r="N20" s="123">
        <f t="shared" si="1"/>
        <v>274147.84999999998</v>
      </c>
      <c r="O20" s="124">
        <f t="shared" si="2"/>
        <v>538380</v>
      </c>
      <c r="P20" s="297"/>
    </row>
    <row r="21" spans="2:16" ht="24" customHeight="1" thickBot="1">
      <c r="B21" s="308"/>
      <c r="C21" s="285"/>
      <c r="D21" s="107" t="s">
        <v>38</v>
      </c>
      <c r="E21" s="108">
        <f>SUM(E13,E15,E17,E19)</f>
        <v>0</v>
      </c>
      <c r="F21" s="108">
        <f t="shared" ref="F21:L21" si="4">SUM(F13,F15,F17,F19)</f>
        <v>0</v>
      </c>
      <c r="G21" s="108">
        <f t="shared" si="4"/>
        <v>56979.194499999998</v>
      </c>
      <c r="H21" s="108">
        <f t="shared" si="4"/>
        <v>61298.755499999999</v>
      </c>
      <c r="I21" s="108">
        <f t="shared" si="4"/>
        <v>88318.955499999996</v>
      </c>
      <c r="J21" s="108">
        <f t="shared" si="4"/>
        <v>96328.094500000007</v>
      </c>
      <c r="K21" s="108">
        <f t="shared" si="4"/>
        <v>43338</v>
      </c>
      <c r="L21" s="108">
        <f t="shared" si="4"/>
        <v>39991</v>
      </c>
      <c r="M21" s="125">
        <f t="shared" si="0"/>
        <v>188636.15</v>
      </c>
      <c r="N21" s="126">
        <f t="shared" si="1"/>
        <v>197617.85</v>
      </c>
      <c r="O21" s="127">
        <f t="shared" si="2"/>
        <v>386254</v>
      </c>
      <c r="P21" s="297"/>
    </row>
    <row r="22" spans="2:16" ht="24" customHeight="1" thickBot="1">
      <c r="B22" s="308"/>
      <c r="C22" s="305" t="s">
        <v>43</v>
      </c>
      <c r="D22" s="97" t="s">
        <v>36</v>
      </c>
      <c r="E22" s="70">
        <f>'A1 - UNDP'!E22+'A1 - SCI'!E22+'A1 - UNESCO'!E22+'A1 - UNRWA WB'!E22+'A1 - UNRWA Gaza'!E22+'A1 - UNICEF Basima'!E22+'A1 - UNICEF Panji'!E22+'A1 - UNICEF Maysoon'!E22</f>
        <v>0</v>
      </c>
      <c r="F22" s="70">
        <f>'A1 - UNDP'!F22+'A1 - SCI'!F22+'A1 - UNESCO'!F22+'A1 - UNRWA WB'!F22+'A1 - UNRWA Gaza'!F22+'A1 - UNICEF Basima'!F22+'A1 - UNICEF Panji'!F22+'A1 - UNICEF Maysoon'!F22</f>
        <v>0</v>
      </c>
      <c r="G22" s="70">
        <f>'A1 - UNDP'!G22+'A1 - SCI'!G22+'A1 - UNESCO'!G22+'A1 - UNRWA WB'!G22+'A1 - UNRWA Gaza'!G22+'A1 - UNICEF Basima'!G22+'A1 - UNICEF Panji'!G22+'A1 - UNICEF Maysoon'!G22</f>
        <v>0</v>
      </c>
      <c r="H22" s="70">
        <f>'A1 - UNDP'!H22+'A1 - SCI'!H22+'A1 - UNESCO'!H22+'A1 - UNRWA WB'!H22+'A1 - UNRWA Gaza'!H22+'A1 - UNICEF Basima'!H22+'A1 - UNICEF Panji'!H22+'A1 - UNICEF Maysoon'!H22</f>
        <v>0</v>
      </c>
      <c r="I22" s="70">
        <f>'A1 - UNDP'!I22+'A1 - SCI'!I22+'A1 - UNESCO'!I22+'A1 - UNRWA WB'!I22+'A1 - UNRWA Gaza'!I22+'A1 - UNICEF Basima'!I22+'A1 - UNICEF Panji'!I22+'A1 - UNICEF Maysoon'!I22</f>
        <v>0</v>
      </c>
      <c r="J22" s="70">
        <f>'A1 - UNDP'!J22+'A1 - SCI'!J22+'A1 - UNESCO'!J22+'A1 - UNRWA WB'!J22+'A1 - UNRWA Gaza'!J22+'A1 - UNICEF Basima'!J22+'A1 - UNICEF Panji'!J22+'A1 - UNICEF Maysoon'!J22</f>
        <v>0</v>
      </c>
      <c r="K22" s="70">
        <f>'A1 - UNDP'!K22+'A1 - SCI'!K22+'A1 - UNESCO'!K22+'A1 - UNRWA WB'!K22+'A1 - UNRWA Gaza'!K22+'A1 - UNICEF Basima'!K22+'A1 - UNICEF Panji'!K22+'A1 - UNICEF Maysoon'!K22</f>
        <v>1533</v>
      </c>
      <c r="L22" s="70">
        <f>'A1 - UNDP'!L22+'A1 - SCI'!L22+'A1 - UNESCO'!L22+'A1 - UNRWA WB'!L22+'A1 - UNRWA Gaza'!L22+'A1 - UNICEF Basima'!L22+'A1 - UNICEF Panji'!L22+'A1 - UNICEF Maysoon'!L22</f>
        <v>1435</v>
      </c>
      <c r="M22" s="109">
        <f t="shared" si="0"/>
        <v>1533</v>
      </c>
      <c r="N22" s="110">
        <f t="shared" si="0"/>
        <v>1435</v>
      </c>
      <c r="O22" s="111">
        <f t="shared" si="2"/>
        <v>2968</v>
      </c>
      <c r="P22" s="297"/>
    </row>
    <row r="23" spans="2:16" ht="24" customHeight="1" thickBot="1">
      <c r="B23" s="308"/>
      <c r="C23" s="306"/>
      <c r="D23" s="101" t="s">
        <v>38</v>
      </c>
      <c r="E23" s="70">
        <f>'A1 - UNDP'!E23+'A1 - SCI'!E23+'A1 - UNESCO'!E23+'A1 - UNRWA WB'!E23+'A1 - UNRWA Gaza'!E23+'A1 - UNICEF Basima'!E23+'A1 - UNICEF Panji'!E23+'A1 - UNICEF Maysoon'!E23</f>
        <v>0</v>
      </c>
      <c r="F23" s="70">
        <f>'A1 - UNDP'!F23+'A1 - SCI'!F23+'A1 - UNESCO'!F23+'A1 - UNRWA WB'!F23+'A1 - UNRWA Gaza'!F23+'A1 - UNICEF Basima'!F23+'A1 - UNICEF Panji'!F23+'A1 - UNICEF Maysoon'!F23</f>
        <v>0</v>
      </c>
      <c r="G23" s="70">
        <f>'A1 - UNDP'!G23+'A1 - SCI'!G23+'A1 - UNESCO'!G23+'A1 - UNRWA WB'!G23+'A1 - UNRWA Gaza'!G23+'A1 - UNICEF Basima'!G23+'A1 - UNICEF Panji'!G23+'A1 - UNICEF Maysoon'!G23</f>
        <v>1709</v>
      </c>
      <c r="H23" s="70">
        <f>'A1 - UNDP'!H23+'A1 - SCI'!H23+'A1 - UNESCO'!H23+'A1 - UNRWA WB'!H23+'A1 - UNRWA Gaza'!H23+'A1 - UNICEF Basima'!H23+'A1 - UNICEF Panji'!H23+'A1 - UNICEF Maysoon'!H23</f>
        <v>1838</v>
      </c>
      <c r="I23" s="70">
        <f>'A1 - UNDP'!I23+'A1 - SCI'!I23+'A1 - UNESCO'!I23+'A1 - UNRWA WB'!I23+'A1 - UNRWA Gaza'!I23+'A1 - UNICEF Basima'!I23+'A1 - UNICEF Panji'!I23+'A1 - UNICEF Maysoon'!I23</f>
        <v>2393</v>
      </c>
      <c r="J23" s="70">
        <f>'A1 - UNDP'!J23+'A1 - SCI'!J23+'A1 - UNESCO'!J23+'A1 - UNRWA WB'!J23+'A1 - UNRWA Gaza'!J23+'A1 - UNICEF Basima'!J23+'A1 - UNICEF Panji'!J23+'A1 - UNICEF Maysoon'!J23</f>
        <v>2635</v>
      </c>
      <c r="K23" s="70">
        <f>'A1 - UNDP'!K23+'A1 - SCI'!K23+'A1 - UNESCO'!K23+'A1 - UNRWA WB'!K23+'A1 - UNRWA Gaza'!K23+'A1 - UNICEF Basima'!K23+'A1 - UNICEF Panji'!K23+'A1 - UNICEF Maysoon'!K23</f>
        <v>1545</v>
      </c>
      <c r="L23" s="70">
        <f>'A1 - UNDP'!L23+'A1 - SCI'!L23+'A1 - UNESCO'!L23+'A1 - UNRWA WB'!L23+'A1 - UNRWA Gaza'!L23+'A1 - UNICEF Basima'!L23+'A1 - UNICEF Panji'!L23+'A1 - UNICEF Maysoon'!L23</f>
        <v>1444</v>
      </c>
      <c r="M23" s="112">
        <f t="shared" si="0"/>
        <v>5647</v>
      </c>
      <c r="N23" s="113">
        <f t="shared" si="0"/>
        <v>5917</v>
      </c>
      <c r="O23" s="114">
        <f t="shared" si="2"/>
        <v>11564</v>
      </c>
      <c r="P23" s="297"/>
    </row>
    <row r="24" spans="2:16" ht="24" customHeight="1" thickBot="1">
      <c r="B24" s="311" t="s">
        <v>44</v>
      </c>
      <c r="C24" s="312"/>
      <c r="D24" s="312"/>
      <c r="E24" s="226"/>
      <c r="F24" s="226"/>
      <c r="G24" s="226"/>
      <c r="H24" s="226"/>
      <c r="I24" s="226"/>
      <c r="J24" s="226"/>
      <c r="K24" s="226"/>
      <c r="L24" s="226"/>
      <c r="M24" s="226"/>
      <c r="N24" s="226"/>
      <c r="O24" s="95"/>
      <c r="P24" s="96" t="s">
        <v>33</v>
      </c>
    </row>
    <row r="25" spans="2:16" ht="24" customHeight="1" thickBot="1">
      <c r="B25" s="302" t="s">
        <v>45</v>
      </c>
      <c r="C25" s="290" t="s">
        <v>35</v>
      </c>
      <c r="D25" s="97" t="s">
        <v>36</v>
      </c>
      <c r="E25" s="70">
        <f>'A1 - UNDP'!E25+'A1 - SCI'!E25+'A1 - UNESCO'!E25+'A1 - UNRWA WB'!E25+'A1 - UNRWA Gaza'!E25+'A1 - UNICEF Basima'!E25+'A1 - UNICEF Panji'!E25+'A1 - UNICEF Maysoon'!E25</f>
        <v>0</v>
      </c>
      <c r="F25" s="70">
        <f>'A1 - UNDP'!F25+'A1 - SCI'!F25+'A1 - UNESCO'!F25+'A1 - UNRWA WB'!F25+'A1 - UNRWA Gaza'!F25+'A1 - UNICEF Basima'!F25+'A1 - UNICEF Panji'!F25+'A1 - UNICEF Maysoon'!F25</f>
        <v>0</v>
      </c>
      <c r="G25" s="70">
        <f>'A1 - UNDP'!G25+'A1 - SCI'!G25+'A1 - UNESCO'!G25+'A1 - UNRWA WB'!G25+'A1 - UNRWA Gaza'!G25+'A1 - UNICEF Basima'!G25+'A1 - UNICEF Panji'!G25+'A1 - UNICEF Maysoon'!G25</f>
        <v>0</v>
      </c>
      <c r="H25" s="70">
        <f>'A1 - UNDP'!H25+'A1 - SCI'!H25+'A1 - UNESCO'!H25+'A1 - UNRWA WB'!H25+'A1 - UNRWA Gaza'!H25+'A1 - UNICEF Basima'!H25+'A1 - UNICEF Panji'!H25+'A1 - UNICEF Maysoon'!H25</f>
        <v>0</v>
      </c>
      <c r="I25" s="70">
        <f>'A1 - UNDP'!I25+'A1 - SCI'!I25+'A1 - UNESCO'!I25+'A1 - UNRWA WB'!I25+'A1 - UNRWA Gaza'!I25+'A1 - UNICEF Basima'!I25+'A1 - UNICEF Panji'!I25+'A1 - UNICEF Maysoon'!I25</f>
        <v>0</v>
      </c>
      <c r="J25" s="70">
        <f>'A1 - UNDP'!J25+'A1 - SCI'!J25+'A1 - UNESCO'!J25+'A1 - UNRWA WB'!J25+'A1 - UNRWA Gaza'!J25+'A1 - UNICEF Basima'!J25+'A1 - UNICEF Panji'!J25+'A1 - UNICEF Maysoon'!J25</f>
        <v>0</v>
      </c>
      <c r="K25" s="70">
        <f>'A1 - UNDP'!K25+'A1 - SCI'!K25+'A1 - UNESCO'!K25+'A1 - UNRWA WB'!K25+'A1 - UNRWA Gaza'!K25+'A1 - UNICEF Basima'!K25+'A1 - UNICEF Panji'!K25+'A1 - UNICEF Maysoon'!K25</f>
        <v>0</v>
      </c>
      <c r="L25" s="70">
        <f>'A1 - UNDP'!L25+'A1 - SCI'!L25+'A1 - UNESCO'!L25+'A1 - UNRWA WB'!L25+'A1 - UNRWA Gaza'!L25+'A1 - UNICEF Basima'!L25+'A1 - UNICEF Panji'!L25+'A1 - UNICEF Maysoon'!L25</f>
        <v>0</v>
      </c>
      <c r="M25" s="98">
        <f>SUM(I25,G25,E25,K25)</f>
        <v>0</v>
      </c>
      <c r="N25" s="99">
        <f>SUM(J25,H25,F25,L25)</f>
        <v>0</v>
      </c>
      <c r="O25" s="100">
        <f>SUM(M25:N25)</f>
        <v>0</v>
      </c>
      <c r="P25" s="314" t="s">
        <v>46</v>
      </c>
    </row>
    <row r="26" spans="2:16" ht="24" customHeight="1" thickBot="1">
      <c r="B26" s="303"/>
      <c r="C26" s="291"/>
      <c r="D26" s="101" t="s">
        <v>38</v>
      </c>
      <c r="E26" s="70">
        <f>'A1 - UNDP'!E26+'A1 - SCI'!E26+'A1 - UNESCO'!E26+'A1 - UNRWA WB'!E26+'A1 - UNRWA Gaza'!E26+'A1 - UNICEF Basima'!E26+'A1 - UNICEF Panji'!E26+'A1 - UNICEF Maysoon'!E26</f>
        <v>0</v>
      </c>
      <c r="F26" s="70">
        <f>'A1 - UNDP'!F26+'A1 - SCI'!F26+'A1 - UNESCO'!F26+'A1 - UNRWA WB'!F26+'A1 - UNRWA Gaza'!F26+'A1 - UNICEF Basima'!F26+'A1 - UNICEF Panji'!F26+'A1 - UNICEF Maysoon'!F26</f>
        <v>0</v>
      </c>
      <c r="G26" s="70">
        <f>'A1 - UNDP'!G26+'A1 - SCI'!G26+'A1 - UNESCO'!G26+'A1 - UNRWA WB'!G26+'A1 - UNRWA Gaza'!G26+'A1 - UNICEF Basima'!G26+'A1 - UNICEF Panji'!G26+'A1 - UNICEF Maysoon'!G26</f>
        <v>0</v>
      </c>
      <c r="H26" s="70">
        <f>'A1 - UNDP'!H26+'A1 - SCI'!H26+'A1 - UNESCO'!H26+'A1 - UNRWA WB'!H26+'A1 - UNRWA Gaza'!H26+'A1 - UNICEF Basima'!H26+'A1 - UNICEF Panji'!H26+'A1 - UNICEF Maysoon'!H26</f>
        <v>0</v>
      </c>
      <c r="I26" s="70">
        <f>'A1 - UNDP'!I26+'A1 - SCI'!I26+'A1 - UNESCO'!I26+'A1 - UNRWA WB'!I26+'A1 - UNRWA Gaza'!I26+'A1 - UNICEF Basima'!I26+'A1 - UNICEF Panji'!I26+'A1 - UNICEF Maysoon'!I26</f>
        <v>0</v>
      </c>
      <c r="J26" s="70">
        <f>'A1 - UNDP'!J26+'A1 - SCI'!J26+'A1 - UNESCO'!J26+'A1 - UNRWA WB'!J26+'A1 - UNRWA Gaza'!J26+'A1 - UNICEF Basima'!J26+'A1 - UNICEF Panji'!J26+'A1 - UNICEF Maysoon'!J26</f>
        <v>40</v>
      </c>
      <c r="K26" s="70">
        <f>'A1 - UNDP'!K26+'A1 - SCI'!K26+'A1 - UNESCO'!K26+'A1 - UNRWA WB'!K26+'A1 - UNRWA Gaza'!K26+'A1 - UNICEF Basima'!K26+'A1 - UNICEF Panji'!K26+'A1 - UNICEF Maysoon'!K26</f>
        <v>0</v>
      </c>
      <c r="L26" s="70">
        <f>'A1 - UNDP'!L26+'A1 - SCI'!L26+'A1 - UNESCO'!L26+'A1 - UNRWA WB'!L26+'A1 - UNRWA Gaza'!L26+'A1 - UNICEF Basima'!L26+'A1 - UNICEF Panji'!L26+'A1 - UNICEF Maysoon'!L26</f>
        <v>0</v>
      </c>
      <c r="M26" s="102">
        <f>SUM(I26,G26,E26,K26)</f>
        <v>0</v>
      </c>
      <c r="N26" s="103">
        <f>SUM(J26,H26,F26,L26)</f>
        <v>40</v>
      </c>
      <c r="O26" s="104">
        <f>SUM(M26:N26)</f>
        <v>40</v>
      </c>
      <c r="P26" s="314"/>
    </row>
    <row r="27" spans="2:16" ht="24" customHeight="1" thickBot="1">
      <c r="B27" s="303"/>
      <c r="C27" s="290" t="s">
        <v>39</v>
      </c>
      <c r="D27" s="97" t="s">
        <v>36</v>
      </c>
      <c r="E27" s="70">
        <f>'A1 - UNDP'!E27+'A1 - SCI'!E27+'A1 - UNESCO'!E27+'A1 - UNRWA WB'!E27+'A1 - UNRWA Gaza'!E27+'A1 - UNICEF Basima'!E27+'A1 - UNICEF Panji'!E27+'A1 - UNICEF Maysoon'!E27</f>
        <v>0</v>
      </c>
      <c r="F27" s="70">
        <f>'A1 - UNDP'!F27+'A1 - SCI'!F27+'A1 - UNESCO'!F27+'A1 - UNRWA WB'!F27+'A1 - UNRWA Gaza'!F27+'A1 - UNICEF Basima'!F27+'A1 - UNICEF Panji'!F27+'A1 - UNICEF Maysoon'!F27</f>
        <v>0</v>
      </c>
      <c r="G27" s="70">
        <f>'A1 - UNDP'!G27+'A1 - SCI'!G27+'A1 - UNESCO'!G27+'A1 - UNRWA WB'!G27+'A1 - UNRWA Gaza'!G27+'A1 - UNICEF Basima'!G27+'A1 - UNICEF Panji'!G27+'A1 - UNICEF Maysoon'!G27</f>
        <v>0</v>
      </c>
      <c r="H27" s="70">
        <f>'A1 - UNDP'!H27+'A1 - SCI'!H27+'A1 - UNESCO'!H27+'A1 - UNRWA WB'!H27+'A1 - UNRWA Gaza'!H27+'A1 - UNICEF Basima'!H27+'A1 - UNICEF Panji'!H27+'A1 - UNICEF Maysoon'!H27</f>
        <v>0</v>
      </c>
      <c r="I27" s="70">
        <f>'A1 - UNDP'!I27+'A1 - SCI'!I27+'A1 - UNESCO'!I27+'A1 - UNRWA WB'!I27+'A1 - UNRWA Gaza'!I27+'A1 - UNICEF Basima'!I27+'A1 - UNICEF Panji'!I27+'A1 - UNICEF Maysoon'!I27</f>
        <v>0</v>
      </c>
      <c r="J27" s="70">
        <f>'A1 - UNDP'!J27+'A1 - SCI'!J27+'A1 - UNESCO'!J27+'A1 - UNRWA WB'!J27+'A1 - UNRWA Gaza'!J27+'A1 - UNICEF Basima'!J27+'A1 - UNICEF Panji'!J27+'A1 - UNICEF Maysoon'!J27</f>
        <v>0</v>
      </c>
      <c r="K27" s="70">
        <f>'A1 - UNDP'!K27+'A1 - SCI'!K27+'A1 - UNESCO'!K27+'A1 - UNRWA WB'!K27+'A1 - UNRWA Gaza'!K27+'A1 - UNICEF Basima'!K27+'A1 - UNICEF Panji'!K27+'A1 - UNICEF Maysoon'!K27</f>
        <v>0</v>
      </c>
      <c r="L27" s="70">
        <f>'A1 - UNDP'!L27+'A1 - SCI'!L27+'A1 - UNESCO'!L27+'A1 - UNRWA WB'!L27+'A1 - UNRWA Gaza'!L27+'A1 - UNICEF Basima'!L27+'A1 - UNICEF Panji'!L27+'A1 - UNICEF Maysoon'!L27</f>
        <v>0</v>
      </c>
      <c r="M27" s="98">
        <f t="shared" ref="M27:M32" si="5">SUM(I27,G27,E27,K27)</f>
        <v>0</v>
      </c>
      <c r="N27" s="99">
        <f t="shared" ref="N27:N32" si="6">SUM(J27,H27,F27,L27)</f>
        <v>0</v>
      </c>
      <c r="O27" s="100">
        <f t="shared" ref="O27:O32" si="7">SUM(M27:N27)</f>
        <v>0</v>
      </c>
      <c r="P27" s="314"/>
    </row>
    <row r="28" spans="2:16" ht="24" customHeight="1" thickBot="1">
      <c r="B28" s="303"/>
      <c r="C28" s="291"/>
      <c r="D28" s="101" t="s">
        <v>38</v>
      </c>
      <c r="E28" s="70">
        <f>'A1 - UNDP'!E28+'A1 - SCI'!E28+'A1 - UNESCO'!E28+'A1 - UNRWA WB'!E28+'A1 - UNRWA Gaza'!E28+'A1 - UNICEF Basima'!E28+'A1 - UNICEF Panji'!E28+'A1 - UNICEF Maysoon'!E28</f>
        <v>0</v>
      </c>
      <c r="F28" s="70">
        <f>'A1 - UNDP'!F28+'A1 - SCI'!F28+'A1 - UNESCO'!F28+'A1 - UNRWA WB'!F28+'A1 - UNRWA Gaza'!F28+'A1 - UNICEF Basima'!F28+'A1 - UNICEF Panji'!F28+'A1 - UNICEF Maysoon'!F28</f>
        <v>0</v>
      </c>
      <c r="G28" s="70">
        <f>'A1 - UNDP'!G28+'A1 - SCI'!G28+'A1 - UNESCO'!G28+'A1 - UNRWA WB'!G28+'A1 - UNRWA Gaza'!G28+'A1 - UNICEF Basima'!G28+'A1 - UNICEF Panji'!G28+'A1 - UNICEF Maysoon'!G28</f>
        <v>0</v>
      </c>
      <c r="H28" s="70">
        <f>'A1 - UNDP'!H28+'A1 - SCI'!H28+'A1 - UNESCO'!H28+'A1 - UNRWA WB'!H28+'A1 - UNRWA Gaza'!H28+'A1 - UNICEF Basima'!H28+'A1 - UNICEF Panji'!H28+'A1 - UNICEF Maysoon'!H28</f>
        <v>0</v>
      </c>
      <c r="I28" s="70">
        <f>'A1 - UNDP'!I28+'A1 - SCI'!I28+'A1 - UNESCO'!I28+'A1 - UNRWA WB'!I28+'A1 - UNRWA Gaza'!I28+'A1 - UNICEF Basima'!I28+'A1 - UNICEF Panji'!I28+'A1 - UNICEF Maysoon'!I28</f>
        <v>0</v>
      </c>
      <c r="J28" s="70">
        <f>'A1 - UNDP'!J28+'A1 - SCI'!J28+'A1 - UNESCO'!J28+'A1 - UNRWA WB'!J28+'A1 - UNRWA Gaza'!J28+'A1 - UNICEF Basima'!J28+'A1 - UNICEF Panji'!J28+'A1 - UNICEF Maysoon'!J28</f>
        <v>0</v>
      </c>
      <c r="K28" s="70">
        <f>'A1 - UNDP'!K28+'A1 - SCI'!K28+'A1 - UNESCO'!K28+'A1 - UNRWA WB'!K28+'A1 - UNRWA Gaza'!K28+'A1 - UNICEF Basima'!K28+'A1 - UNICEF Panji'!K28+'A1 - UNICEF Maysoon'!K28</f>
        <v>0</v>
      </c>
      <c r="L28" s="70">
        <f>'A1 - UNDP'!L28+'A1 - SCI'!L28+'A1 - UNESCO'!L28+'A1 - UNRWA WB'!L28+'A1 - UNRWA Gaza'!L28+'A1 - UNICEF Basima'!L28+'A1 - UNICEF Panji'!L28+'A1 - UNICEF Maysoon'!L28</f>
        <v>0</v>
      </c>
      <c r="M28" s="102">
        <f t="shared" si="5"/>
        <v>0</v>
      </c>
      <c r="N28" s="103">
        <f t="shared" si="6"/>
        <v>0</v>
      </c>
      <c r="O28" s="104">
        <f t="shared" si="7"/>
        <v>0</v>
      </c>
      <c r="P28" s="314"/>
    </row>
    <row r="29" spans="2:16" ht="24" customHeight="1" thickBot="1">
      <c r="B29" s="303"/>
      <c r="C29" s="292" t="s">
        <v>40</v>
      </c>
      <c r="D29" s="97" t="s">
        <v>36</v>
      </c>
      <c r="E29" s="70">
        <f>'A1 - UNDP'!E29+'A1 - SCI'!E29+'A1 - UNESCO'!E29+'A1 - UNRWA WB'!E29+'A1 - UNRWA Gaza'!E29+'A1 - UNICEF Basima'!E29+'A1 - UNICEF Panji'!E29+'A1 - UNICEF Maysoon'!E29</f>
        <v>0</v>
      </c>
      <c r="F29" s="70">
        <f>'A1 - UNDP'!F29+'A1 - SCI'!F29+'A1 - UNESCO'!F29+'A1 - UNRWA WB'!F29+'A1 - UNRWA Gaza'!F29+'A1 - UNICEF Basima'!F29+'A1 - UNICEF Panji'!F29+'A1 - UNICEF Maysoon'!F29</f>
        <v>0</v>
      </c>
      <c r="G29" s="70">
        <f>'A1 - UNDP'!G29+'A1 - SCI'!G29+'A1 - UNESCO'!G29+'A1 - UNRWA WB'!G29+'A1 - UNRWA Gaza'!G29+'A1 - UNICEF Basima'!G29+'A1 - UNICEF Panji'!G29+'A1 - UNICEF Maysoon'!G29</f>
        <v>75</v>
      </c>
      <c r="H29" s="70">
        <f>'A1 - UNDP'!H29+'A1 - SCI'!H29+'A1 - UNESCO'!H29+'A1 - UNRWA WB'!H29+'A1 - UNRWA Gaza'!H29+'A1 - UNICEF Basima'!H29+'A1 - UNICEF Panji'!H29+'A1 - UNICEF Maysoon'!H29</f>
        <v>75</v>
      </c>
      <c r="I29" s="70">
        <f>'A1 - UNDP'!I29+'A1 - SCI'!I29+'A1 - UNESCO'!I29+'A1 - UNRWA WB'!I29+'A1 - UNRWA Gaza'!I29+'A1 - UNICEF Basima'!I29+'A1 - UNICEF Panji'!I29+'A1 - UNICEF Maysoon'!I29</f>
        <v>7000</v>
      </c>
      <c r="J29" s="70">
        <f>'A1 - UNDP'!J29+'A1 - SCI'!J29+'A1 - UNESCO'!J29+'A1 - UNRWA WB'!J29+'A1 - UNRWA Gaza'!J29+'A1 - UNICEF Basima'!J29+'A1 - UNICEF Panji'!J29+'A1 - UNICEF Maysoon'!J29</f>
        <v>7000</v>
      </c>
      <c r="K29" s="70">
        <f>'A1 - UNDP'!K29+'A1 - SCI'!K29+'A1 - UNESCO'!K29+'A1 - UNRWA WB'!K29+'A1 - UNRWA Gaza'!K29+'A1 - UNICEF Basima'!K29+'A1 - UNICEF Panji'!K29+'A1 - UNICEF Maysoon'!K29</f>
        <v>75</v>
      </c>
      <c r="L29" s="70">
        <f>'A1 - UNDP'!L29+'A1 - SCI'!L29+'A1 - UNESCO'!L29+'A1 - UNRWA WB'!L29+'A1 - UNRWA Gaza'!L29+'A1 - UNICEF Basima'!L29+'A1 - UNICEF Panji'!L29+'A1 - UNICEF Maysoon'!L29</f>
        <v>75</v>
      </c>
      <c r="M29" s="98">
        <f t="shared" si="5"/>
        <v>7150</v>
      </c>
      <c r="N29" s="99">
        <f t="shared" si="6"/>
        <v>7150</v>
      </c>
      <c r="O29" s="100">
        <f t="shared" si="7"/>
        <v>14300</v>
      </c>
      <c r="P29" s="314"/>
    </row>
    <row r="30" spans="2:16" ht="24" customHeight="1" thickBot="1">
      <c r="B30" s="303"/>
      <c r="C30" s="293"/>
      <c r="D30" s="101" t="s">
        <v>38</v>
      </c>
      <c r="E30" s="70">
        <f>'A1 - UNDP'!E30+'A1 - SCI'!E30+'A1 - UNESCO'!E30+'A1 - UNRWA WB'!E30+'A1 - UNRWA Gaza'!E30+'A1 - UNICEF Basima'!E30+'A1 - UNICEF Panji'!E30+'A1 - UNICEF Maysoon'!E30</f>
        <v>0</v>
      </c>
      <c r="F30" s="70">
        <f>'A1 - UNDP'!F30+'A1 - SCI'!F30+'A1 - UNESCO'!F30+'A1 - UNRWA WB'!F30+'A1 - UNRWA Gaza'!F30+'A1 - UNICEF Basima'!F30+'A1 - UNICEF Panji'!F30+'A1 - UNICEF Maysoon'!F30</f>
        <v>0</v>
      </c>
      <c r="G30" s="70">
        <f>'A1 - UNDP'!G30+'A1 - SCI'!G30+'A1 - UNESCO'!G30+'A1 - UNRWA WB'!G30+'A1 - UNRWA Gaza'!G30+'A1 - UNICEF Basima'!G30+'A1 - UNICEF Panji'!G30+'A1 - UNICEF Maysoon'!G30</f>
        <v>809</v>
      </c>
      <c r="H30" s="70">
        <f>'A1 - UNDP'!H30+'A1 - SCI'!H30+'A1 - UNESCO'!H30+'A1 - UNRWA WB'!H30+'A1 - UNRWA Gaza'!H30+'A1 - UNICEF Basima'!H30+'A1 - UNICEF Panji'!H30+'A1 - UNICEF Maysoon'!H30</f>
        <v>747</v>
      </c>
      <c r="I30" s="70">
        <f>'A1 - UNDP'!I30+'A1 - SCI'!I30+'A1 - UNESCO'!I30+'A1 - UNRWA WB'!I30+'A1 - UNRWA Gaza'!I30+'A1 - UNICEF Basima'!I30+'A1 - UNICEF Panji'!I30+'A1 - UNICEF Maysoon'!I30</f>
        <v>2</v>
      </c>
      <c r="J30" s="70">
        <f>'A1 - UNDP'!J30+'A1 - SCI'!J30+'A1 - UNESCO'!J30+'A1 - UNRWA WB'!J30+'A1 - UNRWA Gaza'!J30+'A1 - UNICEF Basima'!J30+'A1 - UNICEF Panji'!J30+'A1 - UNICEF Maysoon'!J30</f>
        <v>112</v>
      </c>
      <c r="K30" s="70">
        <f>'A1 - UNDP'!K30+'A1 - SCI'!K30+'A1 - UNESCO'!K30+'A1 - UNRWA WB'!K30+'A1 - UNRWA Gaza'!K30+'A1 - UNICEF Basima'!K30+'A1 - UNICEF Panji'!K30+'A1 - UNICEF Maysoon'!K30</f>
        <v>0</v>
      </c>
      <c r="L30" s="70">
        <f>'A1 - UNDP'!L30+'A1 - SCI'!L30+'A1 - UNESCO'!L30+'A1 - UNRWA WB'!L30+'A1 - UNRWA Gaza'!L30+'A1 - UNICEF Basima'!L30+'A1 - UNICEF Panji'!L30+'A1 - UNICEF Maysoon'!L30</f>
        <v>0</v>
      </c>
      <c r="M30" s="102">
        <f t="shared" si="5"/>
        <v>811</v>
      </c>
      <c r="N30" s="103">
        <f t="shared" si="6"/>
        <v>859</v>
      </c>
      <c r="O30" s="104">
        <f t="shared" si="7"/>
        <v>1670</v>
      </c>
      <c r="P30" s="314"/>
    </row>
    <row r="31" spans="2:16" ht="24" customHeight="1" thickBot="1">
      <c r="B31" s="303"/>
      <c r="C31" s="300" t="s">
        <v>41</v>
      </c>
      <c r="D31" s="97" t="s">
        <v>36</v>
      </c>
      <c r="E31" s="70">
        <f>'A1 - UNDP'!E31+'A1 - SCI'!E31+'A1 - UNESCO'!E31+'A1 - UNRWA WB'!E31+'A1 - UNRWA Gaza'!E31+'A1 - UNICEF Basima'!E31+'A1 - UNICEF Panji'!E31+'A1 - UNICEF Maysoon'!E31</f>
        <v>0</v>
      </c>
      <c r="F31" s="70">
        <f>'A1 - UNDP'!F31+'A1 - SCI'!F31+'A1 - UNESCO'!F31+'A1 - UNRWA WB'!F31+'A1 - UNRWA Gaza'!F31+'A1 - UNICEF Basima'!F31+'A1 - UNICEF Panji'!F31+'A1 - UNICEF Maysoon'!F31</f>
        <v>0</v>
      </c>
      <c r="G31" s="70">
        <f>'A1 - UNDP'!G31+'A1 - SCI'!G31+'A1 - UNESCO'!G31+'A1 - UNRWA WB'!G31+'A1 - UNRWA Gaza'!G31+'A1 - UNICEF Basima'!G31+'A1 - UNICEF Panji'!G31+'A1 - UNICEF Maysoon'!G31</f>
        <v>0</v>
      </c>
      <c r="H31" s="70">
        <f>'A1 - UNDP'!H31+'A1 - SCI'!H31+'A1 - UNESCO'!H31+'A1 - UNRWA WB'!H31+'A1 - UNRWA Gaza'!H31+'A1 - UNICEF Basima'!H31+'A1 - UNICEF Panji'!H31+'A1 - UNICEF Maysoon'!H31</f>
        <v>0</v>
      </c>
      <c r="I31" s="70">
        <f>'A1 - UNDP'!I31+'A1 - SCI'!I31+'A1 - UNESCO'!I31+'A1 - UNRWA WB'!I31+'A1 - UNRWA Gaza'!I31+'A1 - UNICEF Basima'!I31+'A1 - UNICEF Panji'!I31+'A1 - UNICEF Maysoon'!I31</f>
        <v>0</v>
      </c>
      <c r="J31" s="70">
        <f>'A1 - UNDP'!J31+'A1 - SCI'!J31+'A1 - UNESCO'!J31+'A1 - UNRWA WB'!J31+'A1 - UNRWA Gaza'!J31+'A1 - UNICEF Basima'!J31+'A1 - UNICEF Panji'!J31+'A1 - UNICEF Maysoon'!J31</f>
        <v>0</v>
      </c>
      <c r="K31" s="70">
        <f>'A1 - UNDP'!K31+'A1 - SCI'!K31+'A1 - UNESCO'!K31+'A1 - UNRWA WB'!K31+'A1 - UNRWA Gaza'!K31+'A1 - UNICEF Basima'!K31+'A1 - UNICEF Panji'!K31+'A1 - UNICEF Maysoon'!K31</f>
        <v>0</v>
      </c>
      <c r="L31" s="70">
        <f>'A1 - UNDP'!L31+'A1 - SCI'!L31+'A1 - UNESCO'!L31+'A1 - UNRWA WB'!L31+'A1 - UNRWA Gaza'!L31+'A1 - UNICEF Basima'!L31+'A1 - UNICEF Panji'!L31+'A1 - UNICEF Maysoon'!L31</f>
        <v>0</v>
      </c>
      <c r="M31" s="98">
        <f t="shared" si="5"/>
        <v>0</v>
      </c>
      <c r="N31" s="99">
        <f t="shared" si="6"/>
        <v>0</v>
      </c>
      <c r="O31" s="100">
        <f t="shared" si="7"/>
        <v>0</v>
      </c>
      <c r="P31" s="314"/>
    </row>
    <row r="32" spans="2:16" ht="24" customHeight="1" thickBot="1">
      <c r="B32" s="303"/>
      <c r="C32" s="301"/>
      <c r="D32" s="101" t="s">
        <v>38</v>
      </c>
      <c r="E32" s="70">
        <f>'A1 - UNDP'!E32+'A1 - SCI'!E32+'A1 - UNESCO'!E32+'A1 - UNRWA WB'!E32+'A1 - UNRWA Gaza'!E32+'A1 - UNICEF Basima'!E32+'A1 - UNICEF Panji'!E32+'A1 - UNICEF Maysoon'!E32</f>
        <v>0</v>
      </c>
      <c r="F32" s="70">
        <f>'A1 - UNDP'!F32+'A1 - SCI'!F32+'A1 - UNESCO'!F32+'A1 - UNRWA WB'!F32+'A1 - UNRWA Gaza'!F32+'A1 - UNICEF Basima'!F32+'A1 - UNICEF Panji'!F32+'A1 - UNICEF Maysoon'!F32</f>
        <v>0</v>
      </c>
      <c r="G32" s="70">
        <f>'A1 - UNDP'!G32+'A1 - SCI'!G32+'A1 - UNESCO'!G32+'A1 - UNRWA WB'!G32+'A1 - UNRWA Gaza'!G32+'A1 - UNICEF Basima'!G32+'A1 - UNICEF Panji'!G32+'A1 - UNICEF Maysoon'!G32</f>
        <v>0</v>
      </c>
      <c r="H32" s="70">
        <f>'A1 - UNDP'!H32+'A1 - SCI'!H32+'A1 - UNESCO'!H32+'A1 - UNRWA WB'!H32+'A1 - UNRWA Gaza'!H32+'A1 - UNICEF Basima'!H32+'A1 - UNICEF Panji'!H32+'A1 - UNICEF Maysoon'!H32</f>
        <v>0</v>
      </c>
      <c r="I32" s="70">
        <f>'A1 - UNDP'!I32+'A1 - SCI'!I32+'A1 - UNESCO'!I32+'A1 - UNRWA WB'!I32+'A1 - UNRWA Gaza'!I32+'A1 - UNICEF Basima'!I32+'A1 - UNICEF Panji'!I32+'A1 - UNICEF Maysoon'!I32</f>
        <v>0</v>
      </c>
      <c r="J32" s="70">
        <f>'A1 - UNDP'!J32+'A1 - SCI'!J32+'A1 - UNESCO'!J32+'A1 - UNRWA WB'!J32+'A1 - UNRWA Gaza'!J32+'A1 - UNICEF Basima'!J32+'A1 - UNICEF Panji'!J32+'A1 - UNICEF Maysoon'!J32</f>
        <v>0</v>
      </c>
      <c r="K32" s="70">
        <f>'A1 - UNDP'!K32+'A1 - SCI'!K32+'A1 - UNESCO'!K32+'A1 - UNRWA WB'!K32+'A1 - UNRWA Gaza'!K32+'A1 - UNICEF Basima'!K32+'A1 - UNICEF Panji'!K32+'A1 - UNICEF Maysoon'!K32</f>
        <v>0</v>
      </c>
      <c r="L32" s="70">
        <f>'A1 - UNDP'!L32+'A1 - SCI'!L32+'A1 - UNESCO'!L32+'A1 - UNRWA WB'!L32+'A1 - UNRWA Gaza'!L32+'A1 - UNICEF Basima'!L32+'A1 - UNICEF Panji'!L32+'A1 - UNICEF Maysoon'!L32</f>
        <v>0</v>
      </c>
      <c r="M32" s="102">
        <f t="shared" si="5"/>
        <v>0</v>
      </c>
      <c r="N32" s="103">
        <f t="shared" si="6"/>
        <v>0</v>
      </c>
      <c r="O32" s="104">
        <f t="shared" si="7"/>
        <v>0</v>
      </c>
      <c r="P32" s="314"/>
    </row>
    <row r="33" spans="2:16" ht="24" customHeight="1">
      <c r="B33" s="303"/>
      <c r="C33" s="284" t="s">
        <v>42</v>
      </c>
      <c r="D33" s="105" t="s">
        <v>36</v>
      </c>
      <c r="E33" s="115">
        <f>SUM(E25,E27,E29,E31)</f>
        <v>0</v>
      </c>
      <c r="F33" s="115">
        <f t="shared" ref="F33:L33" si="8">SUM(F25,F27,F29,F31)</f>
        <v>0</v>
      </c>
      <c r="G33" s="115">
        <f t="shared" si="8"/>
        <v>75</v>
      </c>
      <c r="H33" s="115">
        <f t="shared" si="8"/>
        <v>75</v>
      </c>
      <c r="I33" s="115">
        <f t="shared" si="8"/>
        <v>7000</v>
      </c>
      <c r="J33" s="115">
        <f t="shared" si="8"/>
        <v>7000</v>
      </c>
      <c r="K33" s="115">
        <f t="shared" si="8"/>
        <v>75</v>
      </c>
      <c r="L33" s="115">
        <f t="shared" si="8"/>
        <v>75</v>
      </c>
      <c r="M33" s="122">
        <f t="shared" ref="M33:N36" si="9">SUM(I33,G33,E33,K33)</f>
        <v>7150</v>
      </c>
      <c r="N33" s="123">
        <f t="shared" si="9"/>
        <v>7150</v>
      </c>
      <c r="O33" s="124">
        <f>SUM(M33:N33)</f>
        <v>14300</v>
      </c>
      <c r="P33" s="314"/>
    </row>
    <row r="34" spans="2:16" ht="24" customHeight="1" thickBot="1">
      <c r="B34" s="303"/>
      <c r="C34" s="285"/>
      <c r="D34" s="107" t="s">
        <v>38</v>
      </c>
      <c r="E34" s="116">
        <f>SUM(E26,E28,E30,E32)</f>
        <v>0</v>
      </c>
      <c r="F34" s="116">
        <f t="shared" ref="F34:L34" si="10">SUM(F26,F28,F30,F32)</f>
        <v>0</v>
      </c>
      <c r="G34" s="116">
        <f t="shared" si="10"/>
        <v>809</v>
      </c>
      <c r="H34" s="116">
        <f t="shared" si="10"/>
        <v>747</v>
      </c>
      <c r="I34" s="116">
        <f t="shared" si="10"/>
        <v>2</v>
      </c>
      <c r="J34" s="116">
        <f t="shared" si="10"/>
        <v>152</v>
      </c>
      <c r="K34" s="116">
        <f t="shared" si="10"/>
        <v>0</v>
      </c>
      <c r="L34" s="116">
        <f t="shared" si="10"/>
        <v>0</v>
      </c>
      <c r="M34" s="125">
        <f t="shared" si="9"/>
        <v>811</v>
      </c>
      <c r="N34" s="126">
        <f t="shared" si="9"/>
        <v>899</v>
      </c>
      <c r="O34" s="127">
        <f>SUM(M34:N34)</f>
        <v>1710</v>
      </c>
      <c r="P34" s="314"/>
    </row>
    <row r="35" spans="2:16" ht="24" customHeight="1" thickBot="1">
      <c r="B35" s="303"/>
      <c r="C35" s="305" t="s">
        <v>47</v>
      </c>
      <c r="D35" s="97" t="s">
        <v>36</v>
      </c>
      <c r="E35" s="70">
        <f>'A1 - UNDP'!E35+'A1 - SCI'!E35+'A1 - UNESCO'!E35+'A1 - UNRWA WB'!E35+'A1 - UNRWA Gaza'!E35+'A1 - UNICEF Basima'!E35+'A1 - UNICEF Panji'!E35+'A1 - UNICEF Maysoon'!E35</f>
        <v>0</v>
      </c>
      <c r="F35" s="70">
        <f>'A1 - UNDP'!F35+'A1 - SCI'!F35+'A1 - UNESCO'!F35+'A1 - UNRWA WB'!F35+'A1 - UNRWA Gaza'!F35+'A1 - UNICEF Basima'!F35+'A1 - UNICEF Panji'!F35+'A1 - UNICEF Maysoon'!F35</f>
        <v>0</v>
      </c>
      <c r="G35" s="70">
        <f>'A1 - UNDP'!G35+'A1 - SCI'!G35+'A1 - UNESCO'!G35+'A1 - UNRWA WB'!G35+'A1 - UNRWA Gaza'!G35+'A1 - UNICEF Basima'!G35+'A1 - UNICEF Panji'!G35+'A1 - UNICEF Maysoon'!G35</f>
        <v>0</v>
      </c>
      <c r="H35" s="70">
        <f>'A1 - UNDP'!H35+'A1 - SCI'!H35+'A1 - UNESCO'!H35+'A1 - UNRWA WB'!H35+'A1 - UNRWA Gaza'!H35+'A1 - UNICEF Basima'!H35+'A1 - UNICEF Panji'!H35+'A1 - UNICEF Maysoon'!H35</f>
        <v>0</v>
      </c>
      <c r="I35" s="70">
        <f>'A1 - UNDP'!I35+'A1 - SCI'!I35+'A1 - UNESCO'!I35+'A1 - UNRWA WB'!I35+'A1 - UNRWA Gaza'!I35+'A1 - UNICEF Basima'!I35+'A1 - UNICEF Panji'!I35+'A1 - UNICEF Maysoon'!I35</f>
        <v>0</v>
      </c>
      <c r="J35" s="70">
        <f>'A1 - UNDP'!J35+'A1 - SCI'!J35+'A1 - UNESCO'!J35+'A1 - UNRWA WB'!J35+'A1 - UNRWA Gaza'!J35+'A1 - UNICEF Basima'!J35+'A1 - UNICEF Panji'!J35+'A1 - UNICEF Maysoon'!J35</f>
        <v>0</v>
      </c>
      <c r="K35" s="70">
        <f>'A1 - UNDP'!K35+'A1 - SCI'!K35+'A1 - UNESCO'!K35+'A1 - UNRWA WB'!K35+'A1 - UNRWA Gaza'!K35+'A1 - UNICEF Basima'!K35+'A1 - UNICEF Panji'!K35+'A1 - UNICEF Maysoon'!K35</f>
        <v>0</v>
      </c>
      <c r="L35" s="70">
        <f>'A1 - UNDP'!L35+'A1 - SCI'!L35+'A1 - UNESCO'!L35+'A1 - UNRWA WB'!L35+'A1 - UNRWA Gaza'!L35+'A1 - UNICEF Basima'!L35+'A1 - UNICEF Panji'!L35+'A1 - UNICEF Maysoon'!L35</f>
        <v>0</v>
      </c>
      <c r="M35" s="109">
        <f t="shared" si="9"/>
        <v>0</v>
      </c>
      <c r="N35" s="110">
        <f t="shared" si="9"/>
        <v>0</v>
      </c>
      <c r="O35" s="111">
        <f>SUM(M35:N35)</f>
        <v>0</v>
      </c>
      <c r="P35" s="90"/>
    </row>
    <row r="36" spans="2:16" ht="24" customHeight="1" thickBot="1">
      <c r="B36" s="304"/>
      <c r="C36" s="306"/>
      <c r="D36" s="101" t="s">
        <v>38</v>
      </c>
      <c r="E36" s="70">
        <f>'A1 - UNDP'!E36+'A1 - SCI'!E36+'A1 - UNESCO'!E36+'A1 - UNRWA WB'!E36+'A1 - UNRWA Gaza'!E36+'A1 - UNICEF Basima'!E36+'A1 - UNICEF Panji'!E36+'A1 - UNICEF Maysoon'!E36</f>
        <v>0</v>
      </c>
      <c r="F36" s="70">
        <f>'A1 - UNDP'!F36+'A1 - SCI'!F36+'A1 - UNESCO'!F36+'A1 - UNRWA WB'!F36+'A1 - UNRWA Gaza'!F36+'A1 - UNICEF Basima'!F36+'A1 - UNICEF Panji'!F36+'A1 - UNICEF Maysoon'!F36</f>
        <v>0</v>
      </c>
      <c r="G36" s="70">
        <f>'A1 - UNDP'!G36+'A1 - SCI'!G36+'A1 - UNESCO'!G36+'A1 - UNRWA WB'!G36+'A1 - UNRWA Gaza'!G36+'A1 - UNICEF Basima'!G36+'A1 - UNICEF Panji'!G36+'A1 - UNICEF Maysoon'!G36</f>
        <v>28</v>
      </c>
      <c r="H36" s="70">
        <f>'A1 - UNDP'!H36+'A1 - SCI'!H36+'A1 - UNESCO'!H36+'A1 - UNRWA WB'!H36+'A1 - UNRWA Gaza'!H36+'A1 - UNICEF Basima'!H36+'A1 - UNICEF Panji'!H36+'A1 - UNICEF Maysoon'!H36</f>
        <v>26</v>
      </c>
      <c r="I36" s="70">
        <f>'A1 - UNDP'!I36+'A1 - SCI'!I36+'A1 - UNESCO'!I36+'A1 - UNRWA WB'!I36+'A1 - UNRWA Gaza'!I36+'A1 - UNICEF Basima'!I36+'A1 - UNICEF Panji'!I36+'A1 - UNICEF Maysoon'!I36</f>
        <v>0</v>
      </c>
      <c r="J36" s="70">
        <f>'A1 - UNDP'!J36+'A1 - SCI'!J36+'A1 - UNESCO'!J36+'A1 - UNRWA WB'!J36+'A1 - UNRWA Gaza'!J36+'A1 - UNICEF Basima'!J36+'A1 - UNICEF Panji'!J36+'A1 - UNICEF Maysoon'!J36</f>
        <v>0</v>
      </c>
      <c r="K36" s="70">
        <f>'A1 - UNDP'!K36+'A1 - SCI'!K36+'A1 - UNESCO'!K36+'A1 - UNRWA WB'!K36+'A1 - UNRWA Gaza'!K36+'A1 - UNICEF Basima'!K36+'A1 - UNICEF Panji'!K36+'A1 - UNICEF Maysoon'!K36</f>
        <v>0</v>
      </c>
      <c r="L36" s="70">
        <f>'A1 - UNDP'!L36+'A1 - SCI'!L36+'A1 - UNESCO'!L36+'A1 - UNRWA WB'!L36+'A1 - UNRWA Gaza'!L36+'A1 - UNICEF Basima'!L36+'A1 - UNICEF Panji'!L36+'A1 - UNICEF Maysoon'!L36</f>
        <v>0</v>
      </c>
      <c r="M36" s="112">
        <f t="shared" si="9"/>
        <v>28</v>
      </c>
      <c r="N36" s="113">
        <f t="shared" si="9"/>
        <v>26</v>
      </c>
      <c r="O36" s="114">
        <f>SUM(M36:N36)</f>
        <v>54</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48"/>
      <c r="E39" s="256"/>
      <c r="F39" s="256"/>
      <c r="G39" s="256"/>
      <c r="H39" s="256"/>
      <c r="I39" s="256"/>
    </row>
    <row r="40" spans="2:16" ht="90" customHeight="1" thickBot="1">
      <c r="B40" s="279" t="s">
        <v>429</v>
      </c>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279" t="s">
        <v>430</v>
      </c>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B44:O44"/>
    <mergeCell ref="B43:O43"/>
    <mergeCell ref="P25:P34"/>
    <mergeCell ref="C33:C34"/>
    <mergeCell ref="C29:C30"/>
    <mergeCell ref="C25:C26"/>
    <mergeCell ref="C27:C28"/>
    <mergeCell ref="C18:C19"/>
    <mergeCell ref="B25:B36"/>
    <mergeCell ref="C35:C36"/>
    <mergeCell ref="B12:B23"/>
    <mergeCell ref="B11:D11"/>
    <mergeCell ref="B24:D24"/>
    <mergeCell ref="C22:C23"/>
    <mergeCell ref="C31:C32"/>
    <mergeCell ref="B3:O4"/>
    <mergeCell ref="B40:O40"/>
    <mergeCell ref="E8:L8"/>
    <mergeCell ref="C1:P1"/>
    <mergeCell ref="C20:C21"/>
    <mergeCell ref="M9:O9"/>
    <mergeCell ref="E9:F9"/>
    <mergeCell ref="G9:H9"/>
    <mergeCell ref="I9:J9"/>
    <mergeCell ref="C12:C13"/>
    <mergeCell ref="C14:C15"/>
    <mergeCell ref="C16:C17"/>
    <mergeCell ref="B7:C7"/>
    <mergeCell ref="C2:O2"/>
    <mergeCell ref="P12:P23"/>
    <mergeCell ref="K9:L9"/>
  </mergeCells>
  <dataValidations disablePrompts="1" count="1">
    <dataValidation type="whole" allowBlank="1" showInputMessage="1" showErrorMessage="1" sqref="E12:L19 E22:L23 E25:L32 E35:L36" xr:uid="{16AE5502-DB89-654B-83BD-307287D7AF84}">
      <formula1>0</formula1>
      <formula2>99999999999999</formula2>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54C67-AB69-464B-A272-5A92BF48CBC7}">
  <sheetPr codeName="Sheet6"/>
  <dimension ref="B1:P47"/>
  <sheetViews>
    <sheetView showGridLines="0" showRowColHeaders="0" topLeftCell="C1" zoomScaleNormal="100" workbookViewId="0">
      <pane ySplit="4" topLeftCell="A12" activePane="bottomLeft" state="frozen"/>
      <selection pane="bottomLeft" activeCell="L26" sqref="L26"/>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6588</v>
      </c>
      <c r="C8" s="143" t="s">
        <v>22</v>
      </c>
      <c r="D8" s="91"/>
      <c r="E8" s="282" t="s">
        <v>23</v>
      </c>
      <c r="F8" s="282"/>
      <c r="G8" s="282"/>
      <c r="H8" s="282"/>
      <c r="I8" s="282"/>
      <c r="J8" s="282"/>
      <c r="K8" s="282"/>
      <c r="L8" s="282"/>
      <c r="M8" s="91"/>
      <c r="N8" s="91"/>
      <c r="O8" s="91"/>
      <c r="P8" s="90"/>
    </row>
    <row r="9" spans="2:16" ht="25" customHeight="1">
      <c r="B9" s="144">
        <f>SUM(O21,O34)</f>
        <v>7883</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c r="B12" s="307" t="s">
        <v>34</v>
      </c>
      <c r="C12" s="290" t="s">
        <v>35</v>
      </c>
      <c r="D12" s="97" t="s">
        <v>36</v>
      </c>
      <c r="E12" s="70"/>
      <c r="F12" s="66"/>
      <c r="G12" s="62"/>
      <c r="H12" s="62"/>
      <c r="I12" s="62"/>
      <c r="J12" s="62"/>
      <c r="K12" s="62"/>
      <c r="L12" s="62"/>
      <c r="M12" s="98">
        <f>SUM(I12,G12,E12,K12)</f>
        <v>0</v>
      </c>
      <c r="N12" s="99">
        <f>SUM(J12,H12,F12,L12)</f>
        <v>0</v>
      </c>
      <c r="O12" s="100">
        <f>SUM(M12:N12)</f>
        <v>0</v>
      </c>
      <c r="P12" s="296" t="s">
        <v>37</v>
      </c>
    </row>
    <row r="13" spans="2:16" ht="24" customHeight="1" thickBot="1">
      <c r="B13" s="308"/>
      <c r="C13" s="291"/>
      <c r="D13" s="101" t="s">
        <v>38</v>
      </c>
      <c r="E13" s="71"/>
      <c r="F13" s="67"/>
      <c r="G13" s="63"/>
      <c r="H13" s="63"/>
      <c r="I13" s="63"/>
      <c r="J13" s="63"/>
      <c r="K13" s="63"/>
      <c r="L13" s="63"/>
      <c r="M13" s="102">
        <f>SUM(I13,G13,E13,K13)</f>
        <v>0</v>
      </c>
      <c r="N13" s="103">
        <f>SUM(J13,H13,F13,L13)</f>
        <v>0</v>
      </c>
      <c r="O13" s="104">
        <f>SUM(M13:N13)</f>
        <v>0</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c r="B16" s="308"/>
      <c r="C16" s="292" t="s">
        <v>40</v>
      </c>
      <c r="D16" s="97" t="s">
        <v>36</v>
      </c>
      <c r="E16" s="70"/>
      <c r="F16" s="68"/>
      <c r="G16" s="64">
        <v>426</v>
      </c>
      <c r="H16" s="64">
        <v>1340</v>
      </c>
      <c r="I16" s="64">
        <v>1368</v>
      </c>
      <c r="J16" s="64">
        <v>3454</v>
      </c>
      <c r="K16" s="64"/>
      <c r="L16" s="64"/>
      <c r="M16" s="98">
        <f t="shared" si="0"/>
        <v>1794</v>
      </c>
      <c r="N16" s="99">
        <f t="shared" si="0"/>
        <v>4794</v>
      </c>
      <c r="O16" s="100">
        <f t="shared" si="1"/>
        <v>6588</v>
      </c>
      <c r="P16" s="297"/>
    </row>
    <row r="17" spans="2:16" ht="24" customHeight="1" thickBot="1">
      <c r="B17" s="308"/>
      <c r="C17" s="293"/>
      <c r="D17" s="101" t="s">
        <v>38</v>
      </c>
      <c r="E17" s="71"/>
      <c r="F17" s="69"/>
      <c r="G17" s="65">
        <v>668</v>
      </c>
      <c r="H17" s="65">
        <v>609</v>
      </c>
      <c r="I17" s="65">
        <v>1711</v>
      </c>
      <c r="J17" s="65">
        <v>4895</v>
      </c>
      <c r="K17" s="65"/>
      <c r="L17" s="65"/>
      <c r="M17" s="102">
        <f t="shared" si="0"/>
        <v>2379</v>
      </c>
      <c r="N17" s="103">
        <f t="shared" si="0"/>
        <v>5504</v>
      </c>
      <c r="O17" s="104">
        <f t="shared" si="1"/>
        <v>7883</v>
      </c>
      <c r="P17" s="297"/>
    </row>
    <row r="18" spans="2:16" ht="24" customHeight="1">
      <c r="B18" s="308"/>
      <c r="C18" s="300" t="s">
        <v>41</v>
      </c>
      <c r="D18" s="97" t="s">
        <v>36</v>
      </c>
      <c r="E18" s="70"/>
      <c r="F18" s="70"/>
      <c r="G18" s="60"/>
      <c r="H18" s="60"/>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426</v>
      </c>
      <c r="H20" s="106">
        <f t="shared" si="2"/>
        <v>1340</v>
      </c>
      <c r="I20" s="106">
        <f t="shared" si="2"/>
        <v>1368</v>
      </c>
      <c r="J20" s="106">
        <f t="shared" si="2"/>
        <v>3454</v>
      </c>
      <c r="K20" s="106">
        <f t="shared" si="2"/>
        <v>0</v>
      </c>
      <c r="L20" s="106">
        <f t="shared" si="2"/>
        <v>0</v>
      </c>
      <c r="M20" s="122">
        <f t="shared" si="0"/>
        <v>1794</v>
      </c>
      <c r="N20" s="123">
        <f t="shared" si="0"/>
        <v>4794</v>
      </c>
      <c r="O20" s="124">
        <f t="shared" si="1"/>
        <v>6588</v>
      </c>
      <c r="P20" s="297"/>
    </row>
    <row r="21" spans="2:16" ht="24" customHeight="1" thickBot="1">
      <c r="B21" s="308"/>
      <c r="C21" s="285"/>
      <c r="D21" s="107" t="s">
        <v>38</v>
      </c>
      <c r="E21" s="108">
        <f>SUM(E13,E15,E17,E19)</f>
        <v>0</v>
      </c>
      <c r="F21" s="108">
        <f t="shared" si="2"/>
        <v>0</v>
      </c>
      <c r="G21" s="108">
        <f t="shared" si="2"/>
        <v>668</v>
      </c>
      <c r="H21" s="108">
        <f t="shared" si="2"/>
        <v>609</v>
      </c>
      <c r="I21" s="108">
        <f t="shared" si="2"/>
        <v>1711</v>
      </c>
      <c r="J21" s="108">
        <f t="shared" si="2"/>
        <v>4895</v>
      </c>
      <c r="K21" s="108">
        <f t="shared" si="2"/>
        <v>0</v>
      </c>
      <c r="L21" s="108">
        <f t="shared" si="2"/>
        <v>0</v>
      </c>
      <c r="M21" s="125">
        <f t="shared" si="0"/>
        <v>2379</v>
      </c>
      <c r="N21" s="126">
        <f t="shared" si="0"/>
        <v>5504</v>
      </c>
      <c r="O21" s="127">
        <f t="shared" si="1"/>
        <v>7883</v>
      </c>
      <c r="P21" s="297"/>
    </row>
    <row r="22" spans="2:16" ht="24" customHeight="1">
      <c r="B22" s="308"/>
      <c r="C22" s="305" t="s">
        <v>43</v>
      </c>
      <c r="D22" s="97" t="s">
        <v>36</v>
      </c>
      <c r="E22" s="169"/>
      <c r="F22" s="118"/>
      <c r="G22" s="118"/>
      <c r="H22" s="118"/>
      <c r="I22" s="118"/>
      <c r="J22" s="118"/>
      <c r="K22" s="118"/>
      <c r="L22" s="171"/>
      <c r="M22" s="109">
        <f t="shared" si="0"/>
        <v>0</v>
      </c>
      <c r="N22" s="110">
        <f t="shared" si="0"/>
        <v>0</v>
      </c>
      <c r="O22" s="111">
        <f t="shared" si="1"/>
        <v>0</v>
      </c>
      <c r="P22" s="297"/>
    </row>
    <row r="23" spans="2:16" ht="24" customHeight="1" thickBot="1">
      <c r="B23" s="308"/>
      <c r="C23" s="306"/>
      <c r="D23" s="101" t="s">
        <v>38</v>
      </c>
      <c r="E23" s="170"/>
      <c r="F23" s="172"/>
      <c r="G23" s="172">
        <v>20</v>
      </c>
      <c r="H23" s="172">
        <v>18</v>
      </c>
      <c r="I23" s="172">
        <v>51</v>
      </c>
      <c r="J23" s="172">
        <v>147</v>
      </c>
      <c r="K23" s="172"/>
      <c r="L23" s="173"/>
      <c r="M23" s="112">
        <f t="shared" si="0"/>
        <v>71</v>
      </c>
      <c r="N23" s="113">
        <f t="shared" si="0"/>
        <v>165</v>
      </c>
      <c r="O23" s="114">
        <f t="shared" si="1"/>
        <v>236</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c r="J29" s="68"/>
      <c r="K29" s="64"/>
      <c r="L29" s="64"/>
      <c r="M29" s="98">
        <f t="shared" si="3"/>
        <v>0</v>
      </c>
      <c r="N29" s="99">
        <f t="shared" si="3"/>
        <v>0</v>
      </c>
      <c r="O29" s="100">
        <f t="shared" si="4"/>
        <v>0</v>
      </c>
      <c r="P29" s="314"/>
    </row>
    <row r="30" spans="2:16" ht="24" customHeight="1" thickBot="1">
      <c r="B30" s="303"/>
      <c r="C30" s="293"/>
      <c r="D30" s="101" t="s">
        <v>38</v>
      </c>
      <c r="E30" s="69"/>
      <c r="F30" s="65"/>
      <c r="G30" s="65"/>
      <c r="H30" s="69"/>
      <c r="I30" s="65"/>
      <c r="J30" s="69"/>
      <c r="K30" s="65"/>
      <c r="L30" s="65"/>
      <c r="M30" s="102">
        <f t="shared" si="3"/>
        <v>0</v>
      </c>
      <c r="N30" s="103">
        <f t="shared" si="3"/>
        <v>0</v>
      </c>
      <c r="O30" s="104">
        <f t="shared" si="4"/>
        <v>0</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0</v>
      </c>
      <c r="J33" s="115">
        <f t="shared" si="5"/>
        <v>0</v>
      </c>
      <c r="K33" s="115">
        <f t="shared" si="5"/>
        <v>0</v>
      </c>
      <c r="L33" s="115">
        <f t="shared" si="5"/>
        <v>0</v>
      </c>
      <c r="M33" s="122">
        <f t="shared" si="3"/>
        <v>0</v>
      </c>
      <c r="N33" s="123">
        <f t="shared" si="3"/>
        <v>0</v>
      </c>
      <c r="O33" s="124">
        <f>SUM(M33:N33)</f>
        <v>0</v>
      </c>
      <c r="P33" s="314"/>
    </row>
    <row r="34" spans="2:16" ht="24" customHeight="1" thickBot="1">
      <c r="B34" s="303"/>
      <c r="C34" s="285"/>
      <c r="D34" s="107" t="s">
        <v>38</v>
      </c>
      <c r="E34" s="116">
        <f>SUM(E26,E28,E30,E32)</f>
        <v>0</v>
      </c>
      <c r="F34" s="116">
        <f t="shared" si="5"/>
        <v>0</v>
      </c>
      <c r="G34" s="116">
        <f t="shared" si="5"/>
        <v>0</v>
      </c>
      <c r="H34" s="116">
        <f t="shared" si="5"/>
        <v>0</v>
      </c>
      <c r="I34" s="116">
        <f t="shared" si="5"/>
        <v>0</v>
      </c>
      <c r="J34" s="116">
        <f t="shared" si="5"/>
        <v>0</v>
      </c>
      <c r="K34" s="116">
        <f t="shared" si="5"/>
        <v>0</v>
      </c>
      <c r="L34" s="116">
        <f t="shared" si="5"/>
        <v>0</v>
      </c>
      <c r="M34" s="125">
        <f t="shared" si="3"/>
        <v>0</v>
      </c>
      <c r="N34" s="126">
        <f t="shared" si="3"/>
        <v>0</v>
      </c>
      <c r="O34" s="127">
        <f>SUM(M34:N34)</f>
        <v>0</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315"/>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A64141E6-7DF6-4363-B80E-6775C3CCCE2B}">
      <formula1>0</formula1>
      <formula2>99999999999999</formula2>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C0F38-5782-4DB2-AD81-FFB398442666}">
  <sheetPr codeName="Sheet7"/>
  <dimension ref="B1:P47"/>
  <sheetViews>
    <sheetView showGridLines="0" showRowColHeaders="0" topLeftCell="B1" zoomScaleNormal="100" workbookViewId="0">
      <pane ySplit="4" topLeftCell="A33" activePane="bottomLeft" state="frozen"/>
      <selection pane="bottomLeft" activeCell="B40" sqref="B40:O40"/>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9598</v>
      </c>
      <c r="C8" s="143" t="s">
        <v>22</v>
      </c>
      <c r="D8" s="91"/>
      <c r="E8" s="282" t="s">
        <v>23</v>
      </c>
      <c r="F8" s="282"/>
      <c r="G8" s="282"/>
      <c r="H8" s="282"/>
      <c r="I8" s="282"/>
      <c r="J8" s="282"/>
      <c r="K8" s="282"/>
      <c r="L8" s="282"/>
      <c r="M8" s="91"/>
      <c r="N8" s="91"/>
      <c r="O8" s="91"/>
      <c r="P8" s="90"/>
    </row>
    <row r="9" spans="2:16" ht="25" customHeight="1">
      <c r="B9" s="144">
        <f>SUM(O21,O34)</f>
        <v>7270</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c r="B12" s="307" t="s">
        <v>34</v>
      </c>
      <c r="C12" s="290" t="s">
        <v>35</v>
      </c>
      <c r="D12" s="97" t="s">
        <v>36</v>
      </c>
      <c r="E12" s="70"/>
      <c r="F12" s="66"/>
      <c r="G12" s="62"/>
      <c r="H12" s="62"/>
      <c r="I12" s="62"/>
      <c r="J12" s="62"/>
      <c r="K12" s="62"/>
      <c r="L12" s="62"/>
      <c r="M12" s="98">
        <f>SUM(I12,G12,E12,K12)</f>
        <v>0</v>
      </c>
      <c r="N12" s="99">
        <f>SUM(J12,H12,F12,L12)</f>
        <v>0</v>
      </c>
      <c r="O12" s="100">
        <f>SUM(M12:N12)</f>
        <v>0</v>
      </c>
      <c r="P12" s="296" t="s">
        <v>37</v>
      </c>
    </row>
    <row r="13" spans="2:16" ht="24" customHeight="1" thickBot="1">
      <c r="B13" s="308"/>
      <c r="C13" s="291"/>
      <c r="D13" s="101" t="s">
        <v>38</v>
      </c>
      <c r="E13" s="71"/>
      <c r="F13" s="67"/>
      <c r="G13" s="63"/>
      <c r="H13" s="63"/>
      <c r="I13" s="63"/>
      <c r="J13" s="63">
        <f>15+116-40</f>
        <v>91</v>
      </c>
      <c r="K13" s="63"/>
      <c r="L13" s="63"/>
      <c r="M13" s="102">
        <f>SUM(I13,G13,E13,K13)</f>
        <v>0</v>
      </c>
      <c r="N13" s="103">
        <f>SUM(J13,H13,F13,L13)</f>
        <v>91</v>
      </c>
      <c r="O13" s="104">
        <f>SUM(M13:N13)</f>
        <v>91</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thickBot="1">
      <c r="B16" s="308"/>
      <c r="C16" s="292" t="s">
        <v>40</v>
      </c>
      <c r="D16" s="97" t="s">
        <v>36</v>
      </c>
      <c r="E16" s="70"/>
      <c r="F16" s="68"/>
      <c r="G16" s="65">
        <v>2638</v>
      </c>
      <c r="H16" s="64">
        <v>3077</v>
      </c>
      <c r="I16" s="64">
        <v>114</v>
      </c>
      <c r="J16" s="64">
        <v>699</v>
      </c>
      <c r="K16" s="64">
        <v>1576</v>
      </c>
      <c r="L16" s="64">
        <v>1494</v>
      </c>
      <c r="M16" s="98">
        <f t="shared" si="0"/>
        <v>4328</v>
      </c>
      <c r="N16" s="99">
        <f t="shared" si="0"/>
        <v>5270</v>
      </c>
      <c r="O16" s="100">
        <f t="shared" si="1"/>
        <v>9598</v>
      </c>
      <c r="P16" s="297"/>
    </row>
    <row r="17" spans="2:16" ht="24" customHeight="1" thickBot="1">
      <c r="B17" s="308"/>
      <c r="C17" s="293"/>
      <c r="D17" s="101" t="s">
        <v>38</v>
      </c>
      <c r="E17" s="71"/>
      <c r="F17" s="69"/>
      <c r="G17" s="65">
        <v>2638</v>
      </c>
      <c r="H17" s="65">
        <v>3077</v>
      </c>
      <c r="I17" s="65">
        <f>1+11+102-2</f>
        <v>112</v>
      </c>
      <c r="J17" s="65">
        <f>41+268+200+103-112</f>
        <v>500</v>
      </c>
      <c r="K17" s="65">
        <v>390</v>
      </c>
      <c r="L17" s="65">
        <v>308</v>
      </c>
      <c r="M17" s="102">
        <f t="shared" si="0"/>
        <v>3140</v>
      </c>
      <c r="N17" s="103">
        <f t="shared" si="0"/>
        <v>3885</v>
      </c>
      <c r="O17" s="104">
        <f t="shared" si="1"/>
        <v>7025</v>
      </c>
      <c r="P17" s="297"/>
    </row>
    <row r="18" spans="2:16" ht="24" customHeight="1">
      <c r="B18" s="308"/>
      <c r="C18" s="300" t="s">
        <v>41</v>
      </c>
      <c r="D18" s="97" t="s">
        <v>36</v>
      </c>
      <c r="E18" s="70"/>
      <c r="F18" s="70"/>
      <c r="G18" s="60"/>
      <c r="H18" s="60">
        <f>G17+H17-(G16+H16)</f>
        <v>0</v>
      </c>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2638</v>
      </c>
      <c r="H20" s="106">
        <f t="shared" si="2"/>
        <v>3077</v>
      </c>
      <c r="I20" s="106">
        <f t="shared" si="2"/>
        <v>114</v>
      </c>
      <c r="J20" s="106">
        <f t="shared" si="2"/>
        <v>699</v>
      </c>
      <c r="K20" s="106">
        <f t="shared" si="2"/>
        <v>1576</v>
      </c>
      <c r="L20" s="106">
        <f t="shared" si="2"/>
        <v>1494</v>
      </c>
      <c r="M20" s="122">
        <f t="shared" si="0"/>
        <v>4328</v>
      </c>
      <c r="N20" s="123">
        <f t="shared" si="0"/>
        <v>5270</v>
      </c>
      <c r="O20" s="124">
        <f t="shared" si="1"/>
        <v>9598</v>
      </c>
      <c r="P20" s="297"/>
    </row>
    <row r="21" spans="2:16" ht="24" customHeight="1" thickBot="1">
      <c r="B21" s="308"/>
      <c r="C21" s="285"/>
      <c r="D21" s="107" t="s">
        <v>38</v>
      </c>
      <c r="E21" s="108">
        <f>SUM(E13,E15,E17,E19)</f>
        <v>0</v>
      </c>
      <c r="F21" s="108">
        <f t="shared" si="2"/>
        <v>0</v>
      </c>
      <c r="G21" s="108">
        <f t="shared" si="2"/>
        <v>2638</v>
      </c>
      <c r="H21" s="108">
        <f t="shared" si="2"/>
        <v>3077</v>
      </c>
      <c r="I21" s="108">
        <f t="shared" si="2"/>
        <v>112</v>
      </c>
      <c r="J21" s="108">
        <f t="shared" si="2"/>
        <v>591</v>
      </c>
      <c r="K21" s="108">
        <f t="shared" si="2"/>
        <v>390</v>
      </c>
      <c r="L21" s="108">
        <f t="shared" si="2"/>
        <v>308</v>
      </c>
      <c r="M21" s="125">
        <f t="shared" si="0"/>
        <v>3140</v>
      </c>
      <c r="N21" s="126">
        <f t="shared" si="0"/>
        <v>3976</v>
      </c>
      <c r="O21" s="127">
        <f t="shared" si="1"/>
        <v>7116</v>
      </c>
      <c r="P21" s="297"/>
    </row>
    <row r="22" spans="2:16" ht="24" customHeight="1">
      <c r="B22" s="308"/>
      <c r="C22" s="305" t="s">
        <v>43</v>
      </c>
      <c r="D22" s="97" t="s">
        <v>36</v>
      </c>
      <c r="E22" s="169"/>
      <c r="F22" s="118"/>
      <c r="G22" s="118"/>
      <c r="H22" s="118"/>
      <c r="I22" s="118"/>
      <c r="J22" s="118"/>
      <c r="K22" s="118"/>
      <c r="L22" s="171"/>
      <c r="M22" s="109">
        <f t="shared" si="0"/>
        <v>0</v>
      </c>
      <c r="N22" s="110">
        <f t="shared" si="0"/>
        <v>0</v>
      </c>
      <c r="O22" s="111">
        <f t="shared" si="1"/>
        <v>0</v>
      </c>
      <c r="P22" s="297"/>
    </row>
    <row r="23" spans="2:16" ht="24" customHeight="1" thickBot="1">
      <c r="B23" s="308"/>
      <c r="C23" s="306"/>
      <c r="D23" s="101" t="s">
        <v>38</v>
      </c>
      <c r="E23" s="170"/>
      <c r="F23" s="172"/>
      <c r="G23" s="172">
        <v>79</v>
      </c>
      <c r="H23" s="172">
        <v>92</v>
      </c>
      <c r="I23" s="172">
        <v>3</v>
      </c>
      <c r="J23" s="172">
        <v>18</v>
      </c>
      <c r="K23" s="172">
        <v>12</v>
      </c>
      <c r="L23" s="173">
        <v>9</v>
      </c>
      <c r="M23" s="112">
        <f t="shared" si="0"/>
        <v>94</v>
      </c>
      <c r="N23" s="113">
        <f t="shared" si="0"/>
        <v>119</v>
      </c>
      <c r="O23" s="114">
        <f t="shared" si="1"/>
        <v>213</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v>40</v>
      </c>
      <c r="K26" s="63"/>
      <c r="L26" s="63"/>
      <c r="M26" s="102">
        <f>SUM(I26,G26,E26,K26)</f>
        <v>0</v>
      </c>
      <c r="N26" s="103">
        <f>SUM(J26,H26,F26,L26)</f>
        <v>40</v>
      </c>
      <c r="O26" s="104">
        <f>SUM(M26:N26)</f>
        <v>40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c r="J29" s="68"/>
      <c r="K29" s="64"/>
      <c r="L29" s="64"/>
      <c r="M29" s="98">
        <f t="shared" si="3"/>
        <v>0</v>
      </c>
      <c r="N29" s="99">
        <f t="shared" si="3"/>
        <v>0</v>
      </c>
      <c r="O29" s="100">
        <f t="shared" si="4"/>
        <v>0</v>
      </c>
      <c r="P29" s="314"/>
    </row>
    <row r="30" spans="2:16" ht="24" customHeight="1" thickBot="1">
      <c r="B30" s="303"/>
      <c r="C30" s="293"/>
      <c r="D30" s="101" t="s">
        <v>38</v>
      </c>
      <c r="E30" s="69"/>
      <c r="F30" s="65"/>
      <c r="G30" s="65"/>
      <c r="H30" s="69"/>
      <c r="I30" s="65">
        <v>2</v>
      </c>
      <c r="J30" s="69">
        <v>112</v>
      </c>
      <c r="K30" s="65"/>
      <c r="L30" s="65"/>
      <c r="M30" s="102">
        <f t="shared" si="3"/>
        <v>2</v>
      </c>
      <c r="N30" s="103">
        <f t="shared" si="3"/>
        <v>112</v>
      </c>
      <c r="O30" s="104">
        <f t="shared" si="4"/>
        <v>114</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0</v>
      </c>
      <c r="J33" s="115">
        <f t="shared" si="5"/>
        <v>0</v>
      </c>
      <c r="K33" s="115">
        <f t="shared" si="5"/>
        <v>0</v>
      </c>
      <c r="L33" s="115">
        <f t="shared" si="5"/>
        <v>0</v>
      </c>
      <c r="M33" s="122">
        <f t="shared" si="3"/>
        <v>0</v>
      </c>
      <c r="N33" s="123">
        <f t="shared" si="3"/>
        <v>0</v>
      </c>
      <c r="O33" s="124">
        <f>SUM(M33:N33)</f>
        <v>0</v>
      </c>
      <c r="P33" s="314"/>
    </row>
    <row r="34" spans="2:16" ht="24" customHeight="1" thickBot="1">
      <c r="B34" s="303"/>
      <c r="C34" s="285"/>
      <c r="D34" s="107" t="s">
        <v>38</v>
      </c>
      <c r="E34" s="116">
        <f>SUM(E26,E28,E30,E32)</f>
        <v>0</v>
      </c>
      <c r="F34" s="116">
        <f t="shared" si="5"/>
        <v>0</v>
      </c>
      <c r="G34" s="116">
        <f t="shared" si="5"/>
        <v>0</v>
      </c>
      <c r="H34" s="116">
        <f t="shared" si="5"/>
        <v>0</v>
      </c>
      <c r="I34" s="116">
        <f t="shared" si="5"/>
        <v>2</v>
      </c>
      <c r="J34" s="116">
        <f t="shared" si="5"/>
        <v>152</v>
      </c>
      <c r="K34" s="116">
        <f t="shared" si="5"/>
        <v>0</v>
      </c>
      <c r="L34" s="116">
        <f t="shared" si="5"/>
        <v>0</v>
      </c>
      <c r="M34" s="125">
        <f t="shared" si="3"/>
        <v>2</v>
      </c>
      <c r="N34" s="126">
        <f t="shared" si="3"/>
        <v>152</v>
      </c>
      <c r="O34" s="127">
        <f>SUM(M34:N34)</f>
        <v>154</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315"/>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CC3075AF-784E-470C-82EA-D6D839D6E84D}">
      <formula1>0</formula1>
      <formula2>99999999999999</formula2>
    </dataValidation>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E14E7-A3A4-4748-B51F-AE49B723FCC9}">
  <sheetPr codeName="Sheet8"/>
  <dimension ref="B1:P47"/>
  <sheetViews>
    <sheetView showGridLines="0" showRowColHeaders="0" topLeftCell="C1" zoomScaleNormal="100" workbookViewId="0">
      <pane ySplit="4" topLeftCell="A27" activePane="bottomLeft" state="frozen"/>
      <selection pane="bottomLeft" activeCell="B40" sqref="B40:O40"/>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60300</v>
      </c>
      <c r="C8" s="143" t="s">
        <v>22</v>
      </c>
      <c r="D8" s="91"/>
      <c r="E8" s="282" t="s">
        <v>23</v>
      </c>
      <c r="F8" s="282"/>
      <c r="G8" s="282"/>
      <c r="H8" s="282"/>
      <c r="I8" s="282"/>
      <c r="J8" s="282"/>
      <c r="K8" s="282"/>
      <c r="L8" s="282"/>
      <c r="M8" s="91"/>
      <c r="N8" s="91"/>
      <c r="O8" s="91"/>
      <c r="P8" s="90"/>
    </row>
    <row r="9" spans="2:16" ht="25" customHeight="1">
      <c r="B9" s="144">
        <f>SUM(O21,O34)</f>
        <v>1556</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c r="B12" s="307" t="s">
        <v>34</v>
      </c>
      <c r="C12" s="290" t="s">
        <v>35</v>
      </c>
      <c r="D12" s="97" t="s">
        <v>36</v>
      </c>
      <c r="E12" s="70"/>
      <c r="F12" s="66"/>
      <c r="G12" s="62"/>
      <c r="H12" s="62"/>
      <c r="I12" s="62"/>
      <c r="J12" s="62"/>
      <c r="K12" s="62"/>
      <c r="L12" s="62"/>
      <c r="M12" s="98">
        <f>SUM(I12,G12,E12,K12)</f>
        <v>0</v>
      </c>
      <c r="N12" s="99">
        <f>SUM(J12,H12,F12,L12)</f>
        <v>0</v>
      </c>
      <c r="O12" s="100">
        <f>SUM(M12:N12)</f>
        <v>0</v>
      </c>
      <c r="P12" s="296" t="s">
        <v>37</v>
      </c>
    </row>
    <row r="13" spans="2:16" ht="24" customHeight="1" thickBot="1">
      <c r="B13" s="308"/>
      <c r="C13" s="291"/>
      <c r="D13" s="101" t="s">
        <v>38</v>
      </c>
      <c r="E13" s="71"/>
      <c r="F13" s="67"/>
      <c r="G13" s="63"/>
      <c r="H13" s="63"/>
      <c r="I13" s="63"/>
      <c r="J13" s="63"/>
      <c r="K13" s="63"/>
      <c r="L13" s="63"/>
      <c r="M13" s="102">
        <f>SUM(I13,G13,E13,K13)</f>
        <v>0</v>
      </c>
      <c r="N13" s="103">
        <f>SUM(J13,H13,F13,L13)</f>
        <v>0</v>
      </c>
      <c r="O13" s="104">
        <f>SUM(M13:N13)</f>
        <v>0</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c r="B16" s="308"/>
      <c r="C16" s="292" t="s">
        <v>40</v>
      </c>
      <c r="D16" s="97" t="s">
        <v>36</v>
      </c>
      <c r="E16" s="70"/>
      <c r="F16" s="68"/>
      <c r="G16" s="64">
        <v>30000</v>
      </c>
      <c r="H16" s="64">
        <v>30000</v>
      </c>
      <c r="I16" s="64"/>
      <c r="J16" s="64"/>
      <c r="K16" s="64"/>
      <c r="L16" s="64"/>
      <c r="M16" s="98">
        <f t="shared" si="0"/>
        <v>30000</v>
      </c>
      <c r="N16" s="99">
        <f t="shared" si="0"/>
        <v>30000</v>
      </c>
      <c r="O16" s="100">
        <f t="shared" si="1"/>
        <v>60000</v>
      </c>
      <c r="P16" s="297"/>
    </row>
    <row r="17" spans="2:16" ht="24" customHeight="1" thickBot="1">
      <c r="B17" s="308"/>
      <c r="C17" s="293"/>
      <c r="D17" s="101" t="s">
        <v>38</v>
      </c>
      <c r="E17" s="71"/>
      <c r="F17" s="69"/>
      <c r="G17" s="65"/>
      <c r="H17" s="65"/>
      <c r="I17" s="65"/>
      <c r="J17" s="65"/>
      <c r="K17" s="65"/>
      <c r="L17" s="65"/>
      <c r="M17" s="102">
        <f t="shared" si="0"/>
        <v>0</v>
      </c>
      <c r="N17" s="103">
        <f t="shared" si="0"/>
        <v>0</v>
      </c>
      <c r="O17" s="104">
        <f t="shared" si="1"/>
        <v>0</v>
      </c>
      <c r="P17" s="297"/>
    </row>
    <row r="18" spans="2:16" ht="24" customHeight="1">
      <c r="B18" s="308"/>
      <c r="C18" s="300" t="s">
        <v>41</v>
      </c>
      <c r="D18" s="97" t="s">
        <v>36</v>
      </c>
      <c r="E18" s="70"/>
      <c r="F18" s="70"/>
      <c r="G18" s="60"/>
      <c r="H18" s="60"/>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30000</v>
      </c>
      <c r="H20" s="106">
        <f t="shared" si="2"/>
        <v>30000</v>
      </c>
      <c r="I20" s="106">
        <f t="shared" si="2"/>
        <v>0</v>
      </c>
      <c r="J20" s="106">
        <f t="shared" si="2"/>
        <v>0</v>
      </c>
      <c r="K20" s="106">
        <f t="shared" si="2"/>
        <v>0</v>
      </c>
      <c r="L20" s="106">
        <f t="shared" si="2"/>
        <v>0</v>
      </c>
      <c r="M20" s="122">
        <f t="shared" si="0"/>
        <v>30000</v>
      </c>
      <c r="N20" s="123">
        <f t="shared" si="0"/>
        <v>30000</v>
      </c>
      <c r="O20" s="124">
        <f t="shared" si="1"/>
        <v>60000</v>
      </c>
      <c r="P20" s="297"/>
    </row>
    <row r="21" spans="2:16" ht="24" customHeight="1" thickBot="1">
      <c r="B21" s="308"/>
      <c r="C21" s="285"/>
      <c r="D21" s="107" t="s">
        <v>38</v>
      </c>
      <c r="E21" s="108">
        <f>SUM(E13,E15,E17,E19)</f>
        <v>0</v>
      </c>
      <c r="F21" s="108">
        <f t="shared" si="2"/>
        <v>0</v>
      </c>
      <c r="G21" s="108">
        <f t="shared" si="2"/>
        <v>0</v>
      </c>
      <c r="H21" s="108">
        <f t="shared" si="2"/>
        <v>0</v>
      </c>
      <c r="I21" s="108">
        <f t="shared" si="2"/>
        <v>0</v>
      </c>
      <c r="J21" s="108">
        <f t="shared" si="2"/>
        <v>0</v>
      </c>
      <c r="K21" s="108">
        <f t="shared" si="2"/>
        <v>0</v>
      </c>
      <c r="L21" s="108">
        <f t="shared" si="2"/>
        <v>0</v>
      </c>
      <c r="M21" s="125">
        <f t="shared" si="0"/>
        <v>0</v>
      </c>
      <c r="N21" s="126">
        <f t="shared" si="0"/>
        <v>0</v>
      </c>
      <c r="O21" s="127">
        <f t="shared" si="1"/>
        <v>0</v>
      </c>
      <c r="P21" s="297"/>
    </row>
    <row r="22" spans="2:16" ht="24" customHeight="1">
      <c r="B22" s="308"/>
      <c r="C22" s="305" t="s">
        <v>43</v>
      </c>
      <c r="D22" s="97" t="s">
        <v>36</v>
      </c>
      <c r="E22" s="169"/>
      <c r="F22" s="118"/>
      <c r="G22" s="118"/>
      <c r="H22" s="118"/>
      <c r="I22" s="118"/>
      <c r="J22" s="118"/>
      <c r="K22" s="118"/>
      <c r="L22" s="171"/>
      <c r="M22" s="109">
        <f t="shared" si="0"/>
        <v>0</v>
      </c>
      <c r="N22" s="110">
        <f t="shared" si="0"/>
        <v>0</v>
      </c>
      <c r="O22" s="111">
        <f t="shared" si="1"/>
        <v>0</v>
      </c>
      <c r="P22" s="297"/>
    </row>
    <row r="23" spans="2:16" ht="24" customHeight="1" thickBot="1">
      <c r="B23" s="308"/>
      <c r="C23" s="306"/>
      <c r="D23" s="101" t="s">
        <v>38</v>
      </c>
      <c r="E23" s="170"/>
      <c r="F23" s="172"/>
      <c r="G23" s="172"/>
      <c r="H23" s="172"/>
      <c r="I23" s="172"/>
      <c r="J23" s="172"/>
      <c r="K23" s="172"/>
      <c r="L23" s="173"/>
      <c r="M23" s="112">
        <f t="shared" si="0"/>
        <v>0</v>
      </c>
      <c r="N23" s="113">
        <f t="shared" si="0"/>
        <v>0</v>
      </c>
      <c r="O23" s="114">
        <f t="shared" si="1"/>
        <v>0</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thickBot="1">
      <c r="B29" s="303"/>
      <c r="C29" s="292" t="s">
        <v>40</v>
      </c>
      <c r="D29" s="97" t="s">
        <v>36</v>
      </c>
      <c r="E29" s="68"/>
      <c r="F29" s="64"/>
      <c r="G29" s="64">
        <v>75</v>
      </c>
      <c r="H29" s="68">
        <v>75</v>
      </c>
      <c r="I29" s="64"/>
      <c r="J29" s="68"/>
      <c r="K29" s="64">
        <v>75</v>
      </c>
      <c r="L29" s="64">
        <v>75</v>
      </c>
      <c r="M29" s="98">
        <f t="shared" si="3"/>
        <v>150</v>
      </c>
      <c r="N29" s="99">
        <f t="shared" si="3"/>
        <v>150</v>
      </c>
      <c r="O29" s="100">
        <f t="shared" si="4"/>
        <v>300</v>
      </c>
      <c r="P29" s="314"/>
    </row>
    <row r="30" spans="2:16" ht="24" customHeight="1" thickBot="1">
      <c r="B30" s="303"/>
      <c r="C30" s="293"/>
      <c r="D30" s="101" t="s">
        <v>38</v>
      </c>
      <c r="E30" s="69"/>
      <c r="F30" s="65"/>
      <c r="G30" s="60">
        <v>809</v>
      </c>
      <c r="H30" s="70">
        <v>747</v>
      </c>
      <c r="I30" s="65"/>
      <c r="J30" s="69"/>
      <c r="K30" s="65"/>
      <c r="L30" s="65"/>
      <c r="M30" s="102">
        <f t="shared" si="3"/>
        <v>809</v>
      </c>
      <c r="N30" s="103">
        <f t="shared" si="3"/>
        <v>747</v>
      </c>
      <c r="O30" s="104">
        <f t="shared" si="4"/>
        <v>1556</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75</v>
      </c>
      <c r="H33" s="115">
        <f t="shared" si="5"/>
        <v>75</v>
      </c>
      <c r="I33" s="115">
        <f t="shared" si="5"/>
        <v>0</v>
      </c>
      <c r="J33" s="115">
        <f t="shared" si="5"/>
        <v>0</v>
      </c>
      <c r="K33" s="115">
        <f t="shared" si="5"/>
        <v>75</v>
      </c>
      <c r="L33" s="115">
        <f t="shared" si="5"/>
        <v>75</v>
      </c>
      <c r="M33" s="122">
        <f t="shared" si="3"/>
        <v>150</v>
      </c>
      <c r="N33" s="123">
        <f t="shared" si="3"/>
        <v>150</v>
      </c>
      <c r="O33" s="124">
        <f>SUM(M33:N33)</f>
        <v>300</v>
      </c>
      <c r="P33" s="314"/>
    </row>
    <row r="34" spans="2:16" ht="24" customHeight="1" thickBot="1">
      <c r="B34" s="303"/>
      <c r="C34" s="285"/>
      <c r="D34" s="107" t="s">
        <v>38</v>
      </c>
      <c r="E34" s="116">
        <f>SUM(E26,E28,E30,E32)</f>
        <v>0</v>
      </c>
      <c r="F34" s="116">
        <f t="shared" si="5"/>
        <v>0</v>
      </c>
      <c r="G34" s="116">
        <f t="shared" si="5"/>
        <v>809</v>
      </c>
      <c r="H34" s="116">
        <f t="shared" si="5"/>
        <v>747</v>
      </c>
      <c r="I34" s="116">
        <f t="shared" si="5"/>
        <v>0</v>
      </c>
      <c r="J34" s="116">
        <f t="shared" si="5"/>
        <v>0</v>
      </c>
      <c r="K34" s="116">
        <f t="shared" si="5"/>
        <v>0</v>
      </c>
      <c r="L34" s="116">
        <f t="shared" si="5"/>
        <v>0</v>
      </c>
      <c r="M34" s="125">
        <f t="shared" si="3"/>
        <v>809</v>
      </c>
      <c r="N34" s="126">
        <f t="shared" si="3"/>
        <v>747</v>
      </c>
      <c r="O34" s="127">
        <f>SUM(M34:N34)</f>
        <v>1556</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v>28</v>
      </c>
      <c r="H36" s="119">
        <v>26</v>
      </c>
      <c r="I36" s="119"/>
      <c r="J36" s="119"/>
      <c r="K36" s="119"/>
      <c r="L36" s="119"/>
      <c r="M36" s="112">
        <f t="shared" si="3"/>
        <v>28</v>
      </c>
      <c r="N36" s="113">
        <f t="shared" si="3"/>
        <v>26</v>
      </c>
      <c r="O36" s="114">
        <f>SUM(M36:N36)</f>
        <v>54</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279"/>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5B2E9C5F-DF64-4A32-A211-880EA1CE57E5}">
      <formula1>0</formula1>
      <formula2>99999999999999</formula2>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22894-C624-48AF-8E6F-0BD464162D8E}">
  <sheetPr codeName="Sheet9"/>
  <dimension ref="B1:P47"/>
  <sheetViews>
    <sheetView showGridLines="0" showRowColHeaders="0" topLeftCell="C1" zoomScaleNormal="100" workbookViewId="0">
      <pane ySplit="4" topLeftCell="A9" activePane="bottomLeft" state="frozen"/>
      <selection pane="bottomLeft" activeCell="J23" sqref="J23"/>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7724</v>
      </c>
      <c r="C8" s="143" t="s">
        <v>22</v>
      </c>
      <c r="D8" s="91"/>
      <c r="E8" s="282" t="s">
        <v>23</v>
      </c>
      <c r="F8" s="282"/>
      <c r="G8" s="282"/>
      <c r="H8" s="282"/>
      <c r="I8" s="282"/>
      <c r="J8" s="282"/>
      <c r="K8" s="282"/>
      <c r="L8" s="282"/>
      <c r="M8" s="91"/>
      <c r="N8" s="91"/>
      <c r="O8" s="91"/>
      <c r="P8" s="90"/>
    </row>
    <row r="9" spans="2:16" ht="25" customHeight="1">
      <c r="B9" s="144">
        <f>SUM(O21,O34)</f>
        <v>7724</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thickBot="1">
      <c r="B12" s="307" t="s">
        <v>34</v>
      </c>
      <c r="C12" s="290" t="s">
        <v>35</v>
      </c>
      <c r="D12" s="97" t="s">
        <v>36</v>
      </c>
      <c r="E12" s="70"/>
      <c r="F12" s="66"/>
      <c r="G12" s="272">
        <f>5865*0.43*0.51</f>
        <v>1286.1944999999998</v>
      </c>
      <c r="H12" s="272">
        <f>5865*0.43*0.49</f>
        <v>1235.7555</v>
      </c>
      <c r="I12" s="272">
        <f>5865*0.57*0.51</f>
        <v>1704.9554999999998</v>
      </c>
      <c r="J12" s="272">
        <f>5865*0.57*0.49</f>
        <v>1638.0944999999999</v>
      </c>
      <c r="K12" s="62"/>
      <c r="L12" s="62"/>
      <c r="M12" s="98">
        <f>SUM(I12,G12,E12,K12)</f>
        <v>2991.1499999999996</v>
      </c>
      <c r="N12" s="99">
        <f>SUM(J12,H12,F12,L12)</f>
        <v>2873.85</v>
      </c>
      <c r="O12" s="100">
        <f>SUM(M12:N12)</f>
        <v>5865</v>
      </c>
      <c r="P12" s="296" t="s">
        <v>37</v>
      </c>
    </row>
    <row r="13" spans="2:16" ht="24" customHeight="1" thickBot="1">
      <c r="B13" s="308"/>
      <c r="C13" s="291"/>
      <c r="D13" s="101" t="s">
        <v>38</v>
      </c>
      <c r="E13" s="71"/>
      <c r="F13" s="67"/>
      <c r="G13" s="272">
        <f>5865*0.43*0.51</f>
        <v>1286.1944999999998</v>
      </c>
      <c r="H13" s="272">
        <f>5865*0.43*0.49</f>
        <v>1235.7555</v>
      </c>
      <c r="I13" s="272">
        <f>5865*0.57*0.51</f>
        <v>1704.9554999999998</v>
      </c>
      <c r="J13" s="272">
        <f>5865*0.57*0.49</f>
        <v>1638.0944999999999</v>
      </c>
      <c r="K13" s="63"/>
      <c r="L13" s="63"/>
      <c r="M13" s="102">
        <f>SUM(I13,G13,E13,K13)</f>
        <v>2991.1499999999996</v>
      </c>
      <c r="N13" s="103">
        <f>SUM(J13,H13,F13,L13)</f>
        <v>2873.85</v>
      </c>
      <c r="O13" s="104">
        <f>SUM(M13:N13)</f>
        <v>5865</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thickBot="1">
      <c r="B16" s="308"/>
      <c r="C16" s="292" t="s">
        <v>40</v>
      </c>
      <c r="D16" s="97" t="s">
        <v>36</v>
      </c>
      <c r="E16" s="70"/>
      <c r="F16" s="68"/>
      <c r="G16" s="272">
        <v>480</v>
      </c>
      <c r="H16" s="272">
        <v>478</v>
      </c>
      <c r="I16" s="272">
        <v>453</v>
      </c>
      <c r="J16" s="272">
        <v>448</v>
      </c>
      <c r="K16" s="64"/>
      <c r="L16" s="64"/>
      <c r="M16" s="98">
        <f t="shared" si="0"/>
        <v>933</v>
      </c>
      <c r="N16" s="99">
        <f t="shared" si="0"/>
        <v>926</v>
      </c>
      <c r="O16" s="100">
        <f t="shared" si="1"/>
        <v>1859</v>
      </c>
      <c r="P16" s="297"/>
    </row>
    <row r="17" spans="2:16" ht="24" customHeight="1" thickBot="1">
      <c r="B17" s="308"/>
      <c r="C17" s="293"/>
      <c r="D17" s="101" t="s">
        <v>38</v>
      </c>
      <c r="E17" s="71"/>
      <c r="F17" s="69"/>
      <c r="G17" s="272">
        <v>480</v>
      </c>
      <c r="H17" s="272">
        <v>478</v>
      </c>
      <c r="I17" s="272">
        <v>453</v>
      </c>
      <c r="J17" s="272">
        <v>448</v>
      </c>
      <c r="K17" s="65"/>
      <c r="L17" s="65"/>
      <c r="M17" s="102">
        <f t="shared" si="0"/>
        <v>933</v>
      </c>
      <c r="N17" s="103">
        <f t="shared" si="0"/>
        <v>926</v>
      </c>
      <c r="O17" s="104">
        <f t="shared" si="1"/>
        <v>1859</v>
      </c>
      <c r="P17" s="297"/>
    </row>
    <row r="18" spans="2:16" ht="24" customHeight="1">
      <c r="B18" s="308"/>
      <c r="C18" s="300" t="s">
        <v>41</v>
      </c>
      <c r="D18" s="97" t="s">
        <v>36</v>
      </c>
      <c r="E18" s="70"/>
      <c r="F18" s="70"/>
      <c r="G18" s="60"/>
      <c r="H18" s="60"/>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1766.1944999999998</v>
      </c>
      <c r="H20" s="106">
        <f t="shared" si="2"/>
        <v>1713.7555</v>
      </c>
      <c r="I20" s="106">
        <f t="shared" si="2"/>
        <v>2157.9555</v>
      </c>
      <c r="J20" s="106">
        <f t="shared" si="2"/>
        <v>2086.0945000000002</v>
      </c>
      <c r="K20" s="106">
        <f t="shared" si="2"/>
        <v>0</v>
      </c>
      <c r="L20" s="106">
        <f t="shared" si="2"/>
        <v>0</v>
      </c>
      <c r="M20" s="122">
        <f t="shared" si="0"/>
        <v>3924.1499999999996</v>
      </c>
      <c r="N20" s="123">
        <f t="shared" si="0"/>
        <v>3799.8500000000004</v>
      </c>
      <c r="O20" s="124">
        <f t="shared" si="1"/>
        <v>7724</v>
      </c>
      <c r="P20" s="297"/>
    </row>
    <row r="21" spans="2:16" ht="24" customHeight="1" thickBot="1">
      <c r="B21" s="308"/>
      <c r="C21" s="285"/>
      <c r="D21" s="107" t="s">
        <v>38</v>
      </c>
      <c r="E21" s="108">
        <f>SUM(E13,E15,E17,E19)</f>
        <v>0</v>
      </c>
      <c r="F21" s="108">
        <f t="shared" si="2"/>
        <v>0</v>
      </c>
      <c r="G21" s="108">
        <f t="shared" si="2"/>
        <v>1766.1944999999998</v>
      </c>
      <c r="H21" s="108">
        <f t="shared" si="2"/>
        <v>1713.7555</v>
      </c>
      <c r="I21" s="108">
        <f t="shared" si="2"/>
        <v>2157.9555</v>
      </c>
      <c r="J21" s="108">
        <f t="shared" si="2"/>
        <v>2086.0945000000002</v>
      </c>
      <c r="K21" s="108">
        <f t="shared" si="2"/>
        <v>0</v>
      </c>
      <c r="L21" s="108">
        <f t="shared" si="2"/>
        <v>0</v>
      </c>
      <c r="M21" s="125">
        <f t="shared" si="0"/>
        <v>3924.1499999999996</v>
      </c>
      <c r="N21" s="126">
        <f t="shared" si="0"/>
        <v>3799.8500000000004</v>
      </c>
      <c r="O21" s="127">
        <f t="shared" si="1"/>
        <v>7724</v>
      </c>
      <c r="P21" s="297"/>
    </row>
    <row r="22" spans="2:16" ht="24" customHeight="1">
      <c r="B22" s="308"/>
      <c r="C22" s="305" t="s">
        <v>43</v>
      </c>
      <c r="D22" s="97" t="s">
        <v>36</v>
      </c>
      <c r="E22" s="169"/>
      <c r="F22" s="118"/>
      <c r="G22" s="118"/>
      <c r="H22" s="118"/>
      <c r="I22" s="118"/>
      <c r="J22" s="118"/>
      <c r="K22" s="118"/>
      <c r="L22" s="171"/>
      <c r="M22" s="109">
        <f t="shared" si="0"/>
        <v>0</v>
      </c>
      <c r="N22" s="110">
        <f t="shared" si="0"/>
        <v>0</v>
      </c>
      <c r="O22" s="111">
        <f t="shared" si="1"/>
        <v>0</v>
      </c>
      <c r="P22" s="297"/>
    </row>
    <row r="23" spans="2:16" ht="24" customHeight="1" thickBot="1">
      <c r="B23" s="308"/>
      <c r="C23" s="306"/>
      <c r="D23" s="101" t="s">
        <v>38</v>
      </c>
      <c r="E23" s="170"/>
      <c r="F23" s="172"/>
      <c r="G23" s="172">
        <v>53</v>
      </c>
      <c r="H23" s="172">
        <v>51</v>
      </c>
      <c r="I23" s="172">
        <v>65</v>
      </c>
      <c r="J23" s="172">
        <v>63</v>
      </c>
      <c r="K23" s="172"/>
      <c r="L23" s="173"/>
      <c r="M23" s="112">
        <f t="shared" si="0"/>
        <v>118</v>
      </c>
      <c r="N23" s="113">
        <f t="shared" si="0"/>
        <v>114</v>
      </c>
      <c r="O23" s="114">
        <f t="shared" si="1"/>
        <v>232</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c r="J29" s="68"/>
      <c r="K29" s="64"/>
      <c r="L29" s="64"/>
      <c r="M29" s="98">
        <f t="shared" si="3"/>
        <v>0</v>
      </c>
      <c r="N29" s="99">
        <f t="shared" si="3"/>
        <v>0</v>
      </c>
      <c r="O29" s="100">
        <f t="shared" si="4"/>
        <v>0</v>
      </c>
      <c r="P29" s="314"/>
    </row>
    <row r="30" spans="2:16" ht="24" customHeight="1" thickBot="1">
      <c r="B30" s="303"/>
      <c r="C30" s="293"/>
      <c r="D30" s="101" t="s">
        <v>38</v>
      </c>
      <c r="E30" s="69"/>
      <c r="F30" s="65"/>
      <c r="G30" s="65"/>
      <c r="H30" s="69"/>
      <c r="I30" s="65"/>
      <c r="J30" s="69"/>
      <c r="K30" s="65"/>
      <c r="L30" s="65"/>
      <c r="M30" s="102">
        <f t="shared" si="3"/>
        <v>0</v>
      </c>
      <c r="N30" s="103">
        <f t="shared" si="3"/>
        <v>0</v>
      </c>
      <c r="O30" s="104">
        <f t="shared" si="4"/>
        <v>0</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0</v>
      </c>
      <c r="J33" s="115">
        <f t="shared" si="5"/>
        <v>0</v>
      </c>
      <c r="K33" s="115">
        <f t="shared" si="5"/>
        <v>0</v>
      </c>
      <c r="L33" s="115">
        <f t="shared" si="5"/>
        <v>0</v>
      </c>
      <c r="M33" s="122">
        <f t="shared" si="3"/>
        <v>0</v>
      </c>
      <c r="N33" s="123">
        <f t="shared" si="3"/>
        <v>0</v>
      </c>
      <c r="O33" s="124">
        <f>SUM(M33:N33)</f>
        <v>0</v>
      </c>
      <c r="P33" s="314"/>
    </row>
    <row r="34" spans="2:16" ht="24" customHeight="1" thickBot="1">
      <c r="B34" s="303"/>
      <c r="C34" s="285"/>
      <c r="D34" s="107" t="s">
        <v>38</v>
      </c>
      <c r="E34" s="116">
        <f>SUM(E26,E28,E30,E32)</f>
        <v>0</v>
      </c>
      <c r="F34" s="116">
        <f t="shared" si="5"/>
        <v>0</v>
      </c>
      <c r="G34" s="116">
        <f t="shared" si="5"/>
        <v>0</v>
      </c>
      <c r="H34" s="116">
        <f t="shared" si="5"/>
        <v>0</v>
      </c>
      <c r="I34" s="116">
        <f t="shared" si="5"/>
        <v>0</v>
      </c>
      <c r="J34" s="116">
        <f t="shared" si="5"/>
        <v>0</v>
      </c>
      <c r="K34" s="116">
        <f t="shared" si="5"/>
        <v>0</v>
      </c>
      <c r="L34" s="116">
        <f t="shared" si="5"/>
        <v>0</v>
      </c>
      <c r="M34" s="125">
        <f t="shared" si="3"/>
        <v>0</v>
      </c>
      <c r="N34" s="126">
        <f t="shared" si="3"/>
        <v>0</v>
      </c>
      <c r="O34" s="127">
        <f>SUM(M34:N34)</f>
        <v>0</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315"/>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27C87CE2-3EA6-421F-80EF-6B37C82197FE}">
      <formula1>0</formula1>
      <formula2>99999999999999</formula2>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97DB4-204C-4899-9911-ADF1945BB8F7}">
  <sheetPr codeName="Sheet11"/>
  <dimension ref="B1:P47"/>
  <sheetViews>
    <sheetView showGridLines="0" showRowColHeaders="0" topLeftCell="C1" zoomScaleNormal="100" workbookViewId="0">
      <pane ySplit="4" topLeftCell="A9" activePane="bottomLeft" state="frozen"/>
      <selection pane="bottomLeft" activeCell="B40" sqref="B40:O40"/>
    </sheetView>
  </sheetViews>
  <sheetFormatPr defaultColWidth="8.54296875" defaultRowHeight="14.5"/>
  <cols>
    <col min="1" max="1" width="2.453125" style="15" customWidth="1"/>
    <col min="2" max="2" width="22.1796875" style="25" customWidth="1"/>
    <col min="3" max="3" width="24.54296875" style="15" customWidth="1"/>
    <col min="4" max="4" width="11" style="15" customWidth="1"/>
    <col min="5" max="15" width="10.453125" style="15" customWidth="1"/>
    <col min="16" max="16" width="102.81640625" style="25" customWidth="1"/>
    <col min="17" max="16384" width="8.54296875" style="15"/>
  </cols>
  <sheetData>
    <row r="1" spans="2:16" ht="48" customHeight="1">
      <c r="B1" s="251"/>
      <c r="C1" s="283" t="s">
        <v>399</v>
      </c>
      <c r="D1" s="283"/>
      <c r="E1" s="283"/>
      <c r="F1" s="283"/>
      <c r="G1" s="283"/>
      <c r="H1" s="283"/>
      <c r="I1" s="283"/>
      <c r="J1" s="283"/>
      <c r="K1" s="283"/>
      <c r="L1" s="283"/>
      <c r="M1" s="283"/>
      <c r="N1" s="283"/>
      <c r="O1" s="283"/>
      <c r="P1" s="283"/>
    </row>
    <row r="2" spans="2:16" s="249" customFormat="1" ht="13" customHeight="1">
      <c r="B2" s="266"/>
      <c r="C2" s="295"/>
      <c r="D2" s="295"/>
      <c r="E2" s="295"/>
      <c r="F2" s="295"/>
      <c r="G2" s="295"/>
      <c r="H2" s="295"/>
      <c r="I2" s="295"/>
      <c r="J2" s="295"/>
      <c r="K2" s="295"/>
      <c r="L2" s="295"/>
      <c r="M2" s="295"/>
      <c r="N2" s="295"/>
      <c r="O2" s="295"/>
      <c r="P2" s="266"/>
    </row>
    <row r="3" spans="2:16" s="249" customFormat="1" ht="23.15" customHeight="1">
      <c r="B3" s="278" t="s">
        <v>396</v>
      </c>
      <c r="C3" s="278"/>
      <c r="D3" s="278"/>
      <c r="E3" s="278"/>
      <c r="F3" s="278"/>
      <c r="G3" s="278"/>
      <c r="H3" s="278"/>
      <c r="I3" s="278"/>
      <c r="J3" s="278"/>
      <c r="K3" s="278"/>
      <c r="L3" s="278"/>
      <c r="M3" s="278"/>
      <c r="N3" s="278"/>
      <c r="O3" s="278"/>
      <c r="P3" s="266"/>
    </row>
    <row r="4" spans="2:16" s="249" customFormat="1" ht="17.149999999999999" customHeight="1">
      <c r="B4" s="278"/>
      <c r="C4" s="278"/>
      <c r="D4" s="278"/>
      <c r="E4" s="278"/>
      <c r="F4" s="278"/>
      <c r="G4" s="278"/>
      <c r="H4" s="278"/>
      <c r="I4" s="278"/>
      <c r="J4" s="278"/>
      <c r="K4" s="278"/>
      <c r="L4" s="278"/>
      <c r="M4" s="278"/>
      <c r="N4" s="278"/>
      <c r="O4" s="278"/>
      <c r="P4" s="266"/>
    </row>
    <row r="5" spans="2:16" s="249" customFormat="1" ht="37" customHeight="1">
      <c r="B5" s="260" t="s">
        <v>393</v>
      </c>
      <c r="C5" s="250"/>
      <c r="D5" s="250"/>
      <c r="E5" s="250"/>
      <c r="F5" s="250"/>
      <c r="G5" s="250"/>
      <c r="H5" s="250"/>
      <c r="I5" s="250"/>
      <c r="J5" s="266"/>
      <c r="K5" s="266"/>
      <c r="L5" s="266"/>
      <c r="M5" s="266"/>
      <c r="N5" s="266"/>
      <c r="O5" s="266"/>
      <c r="P5" s="266"/>
    </row>
    <row r="6" spans="2:16" s="249" customFormat="1" ht="9" customHeight="1">
      <c r="B6" s="266"/>
      <c r="C6" s="266"/>
      <c r="D6" s="266"/>
      <c r="E6" s="266"/>
      <c r="F6" s="266"/>
      <c r="G6" s="266"/>
      <c r="H6" s="266"/>
      <c r="I6" s="266"/>
      <c r="J6" s="266"/>
      <c r="K6" s="266"/>
      <c r="L6" s="266"/>
      <c r="M6" s="266"/>
      <c r="N6" s="266"/>
      <c r="O6" s="266"/>
      <c r="P6" s="266"/>
    </row>
    <row r="7" spans="2:16" ht="25" customHeight="1">
      <c r="B7" s="294" t="s">
        <v>21</v>
      </c>
      <c r="C7" s="294"/>
      <c r="D7" s="56"/>
      <c r="E7" s="56"/>
      <c r="F7" s="56"/>
      <c r="G7" s="56"/>
      <c r="H7" s="56"/>
      <c r="I7" s="56"/>
      <c r="J7" s="56"/>
      <c r="K7" s="56"/>
      <c r="L7" s="56"/>
      <c r="M7" s="56"/>
      <c r="N7" s="56"/>
      <c r="O7" s="56"/>
      <c r="P7" s="56"/>
    </row>
    <row r="8" spans="2:16" ht="25" customHeight="1">
      <c r="B8" s="142">
        <f>SUM(O20,O33)</f>
        <v>282360</v>
      </c>
      <c r="C8" s="143" t="s">
        <v>22</v>
      </c>
      <c r="D8" s="91"/>
      <c r="E8" s="282" t="s">
        <v>23</v>
      </c>
      <c r="F8" s="282"/>
      <c r="G8" s="282"/>
      <c r="H8" s="282"/>
      <c r="I8" s="282"/>
      <c r="J8" s="282"/>
      <c r="K8" s="282"/>
      <c r="L8" s="282"/>
      <c r="M8" s="91"/>
      <c r="N8" s="91"/>
      <c r="O8" s="91"/>
      <c r="P8" s="90"/>
    </row>
    <row r="9" spans="2:16" ht="25" customHeight="1">
      <c r="B9" s="144">
        <f>SUM(O21,O34)</f>
        <v>261970</v>
      </c>
      <c r="C9" s="145" t="s">
        <v>24</v>
      </c>
      <c r="D9" s="91"/>
      <c r="E9" s="287" t="s">
        <v>25</v>
      </c>
      <c r="F9" s="288"/>
      <c r="G9" s="289" t="s">
        <v>26</v>
      </c>
      <c r="H9" s="289"/>
      <c r="I9" s="289" t="s">
        <v>27</v>
      </c>
      <c r="J9" s="289"/>
      <c r="K9" s="298" t="s">
        <v>28</v>
      </c>
      <c r="L9" s="299"/>
      <c r="M9" s="286" t="s">
        <v>29</v>
      </c>
      <c r="N9" s="286"/>
      <c r="O9" s="286"/>
      <c r="P9" s="90"/>
    </row>
    <row r="10" spans="2:16" ht="19" customHeight="1">
      <c r="B10" s="92"/>
      <c r="C10" s="93"/>
      <c r="D10" s="94"/>
      <c r="E10" s="265" t="s">
        <v>30</v>
      </c>
      <c r="F10" s="265" t="s">
        <v>31</v>
      </c>
      <c r="G10" s="265" t="s">
        <v>30</v>
      </c>
      <c r="H10" s="265" t="s">
        <v>31</v>
      </c>
      <c r="I10" s="265" t="s">
        <v>30</v>
      </c>
      <c r="J10" s="265" t="s">
        <v>31</v>
      </c>
      <c r="K10" s="265" t="s">
        <v>30</v>
      </c>
      <c r="L10" s="265" t="s">
        <v>31</v>
      </c>
      <c r="M10" s="264" t="s">
        <v>30</v>
      </c>
      <c r="N10" s="264" t="s">
        <v>31</v>
      </c>
      <c r="O10" s="264" t="s">
        <v>29</v>
      </c>
      <c r="P10" s="90"/>
    </row>
    <row r="11" spans="2:16" ht="24" customHeight="1" thickBot="1">
      <c r="B11" s="309" t="s">
        <v>32</v>
      </c>
      <c r="C11" s="310"/>
      <c r="D11" s="310"/>
      <c r="E11" s="267"/>
      <c r="F11" s="267"/>
      <c r="G11" s="267"/>
      <c r="H11" s="267"/>
      <c r="I11" s="267"/>
      <c r="J11" s="267"/>
      <c r="K11" s="267"/>
      <c r="L11" s="267"/>
      <c r="M11" s="267"/>
      <c r="N11" s="267"/>
      <c r="O11" s="95"/>
      <c r="P11" s="96" t="s">
        <v>33</v>
      </c>
    </row>
    <row r="12" spans="2:16" ht="24" customHeight="1" thickBot="1">
      <c r="B12" s="307" t="s">
        <v>34</v>
      </c>
      <c r="C12" s="290" t="s">
        <v>35</v>
      </c>
      <c r="D12" s="97" t="s">
        <v>36</v>
      </c>
      <c r="E12" s="70"/>
      <c r="F12" s="66"/>
      <c r="G12" s="273">
        <v>63292</v>
      </c>
      <c r="H12" s="273">
        <v>68278</v>
      </c>
      <c r="I12" s="273">
        <v>67669</v>
      </c>
      <c r="J12" s="273">
        <v>71496</v>
      </c>
      <c r="K12" s="62"/>
      <c r="L12" s="62"/>
      <c r="M12" s="98">
        <f>SUM(I12,G12,E12,K12)</f>
        <v>130961</v>
      </c>
      <c r="N12" s="99">
        <f>SUM(J12,H12,F12,L12)</f>
        <v>139774</v>
      </c>
      <c r="O12" s="100">
        <f>SUM(M12:N12)</f>
        <v>270735</v>
      </c>
      <c r="P12" s="296" t="s">
        <v>37</v>
      </c>
    </row>
    <row r="13" spans="2:16" ht="24" customHeight="1" thickBot="1">
      <c r="B13" s="308"/>
      <c r="C13" s="291"/>
      <c r="D13" s="101" t="s">
        <v>38</v>
      </c>
      <c r="E13" s="71"/>
      <c r="F13" s="67"/>
      <c r="G13" s="273">
        <v>48871</v>
      </c>
      <c r="H13" s="273">
        <v>52369</v>
      </c>
      <c r="I13" s="273">
        <v>70205</v>
      </c>
      <c r="J13" s="273">
        <v>74294</v>
      </c>
      <c r="K13" s="63">
        <v>357</v>
      </c>
      <c r="L13" s="63">
        <v>368</v>
      </c>
      <c r="M13" s="102">
        <f>SUM(I13,G13,E13,K13)</f>
        <v>119433</v>
      </c>
      <c r="N13" s="103">
        <f>SUM(J13,H13,F13,L13)</f>
        <v>127031</v>
      </c>
      <c r="O13" s="104">
        <f>SUM(M13:N13)</f>
        <v>246464</v>
      </c>
      <c r="P13" s="297"/>
    </row>
    <row r="14" spans="2:16" ht="24" customHeight="1">
      <c r="B14" s="308"/>
      <c r="C14" s="290" t="s">
        <v>39</v>
      </c>
      <c r="D14" s="97" t="s">
        <v>36</v>
      </c>
      <c r="E14" s="70"/>
      <c r="F14" s="68"/>
      <c r="G14" s="64"/>
      <c r="H14" s="64"/>
      <c r="I14" s="64"/>
      <c r="J14" s="64"/>
      <c r="K14" s="64"/>
      <c r="L14" s="64"/>
      <c r="M14" s="98">
        <f t="shared" ref="M14:N23" si="0">SUM(I14,G14,E14,K14)</f>
        <v>0</v>
      </c>
      <c r="N14" s="99">
        <f t="shared" si="0"/>
        <v>0</v>
      </c>
      <c r="O14" s="100">
        <f t="shared" ref="O14:O23" si="1">SUM(M14:N14)</f>
        <v>0</v>
      </c>
      <c r="P14" s="297"/>
    </row>
    <row r="15" spans="2:16" ht="24" customHeight="1" thickBot="1">
      <c r="B15" s="308"/>
      <c r="C15" s="291"/>
      <c r="D15" s="101" t="s">
        <v>38</v>
      </c>
      <c r="E15" s="71"/>
      <c r="F15" s="69"/>
      <c r="G15" s="65"/>
      <c r="H15" s="65"/>
      <c r="I15" s="65"/>
      <c r="J15" s="65"/>
      <c r="K15" s="65"/>
      <c r="L15" s="65"/>
      <c r="M15" s="102">
        <f t="shared" si="0"/>
        <v>0</v>
      </c>
      <c r="N15" s="103">
        <f t="shared" si="0"/>
        <v>0</v>
      </c>
      <c r="O15" s="104">
        <f t="shared" si="1"/>
        <v>0</v>
      </c>
      <c r="P15" s="297"/>
    </row>
    <row r="16" spans="2:16" ht="24" customHeight="1" thickBot="1">
      <c r="B16" s="308"/>
      <c r="C16" s="292" t="s">
        <v>40</v>
      </c>
      <c r="D16" s="97" t="s">
        <v>36</v>
      </c>
      <c r="E16" s="70"/>
      <c r="F16" s="68"/>
      <c r="G16" s="273">
        <v>2347</v>
      </c>
      <c r="H16" s="273">
        <v>2632</v>
      </c>
      <c r="I16" s="273">
        <v>3185</v>
      </c>
      <c r="J16" s="273">
        <v>3461</v>
      </c>
      <c r="K16" s="64"/>
      <c r="L16" s="64"/>
      <c r="M16" s="98">
        <f t="shared" si="0"/>
        <v>5532</v>
      </c>
      <c r="N16" s="99">
        <f t="shared" si="0"/>
        <v>6093</v>
      </c>
      <c r="O16" s="100">
        <f t="shared" si="1"/>
        <v>11625</v>
      </c>
      <c r="P16" s="297"/>
    </row>
    <row r="17" spans="2:16" ht="24" customHeight="1" thickBot="1">
      <c r="B17" s="308"/>
      <c r="C17" s="293"/>
      <c r="D17" s="101" t="s">
        <v>38</v>
      </c>
      <c r="E17" s="71"/>
      <c r="F17" s="69"/>
      <c r="G17" s="273">
        <v>1659</v>
      </c>
      <c r="H17" s="273">
        <v>2320</v>
      </c>
      <c r="I17" s="273">
        <v>5599</v>
      </c>
      <c r="J17" s="273">
        <v>5928</v>
      </c>
      <c r="K17" s="65"/>
      <c r="L17" s="65"/>
      <c r="M17" s="102">
        <f t="shared" si="0"/>
        <v>7258</v>
      </c>
      <c r="N17" s="103">
        <f t="shared" si="0"/>
        <v>8248</v>
      </c>
      <c r="O17" s="104">
        <f t="shared" si="1"/>
        <v>15506</v>
      </c>
      <c r="P17" s="297"/>
    </row>
    <row r="18" spans="2:16" ht="24" customHeight="1">
      <c r="B18" s="308"/>
      <c r="C18" s="300" t="s">
        <v>41</v>
      </c>
      <c r="D18" s="97" t="s">
        <v>36</v>
      </c>
      <c r="E18" s="70"/>
      <c r="F18" s="70"/>
      <c r="G18" s="60"/>
      <c r="H18" s="60"/>
      <c r="I18" s="60"/>
      <c r="J18" s="60"/>
      <c r="K18" s="60"/>
      <c r="L18" s="60"/>
      <c r="M18" s="98">
        <f>SUM(I18,G18,E18,K18)</f>
        <v>0</v>
      </c>
      <c r="N18" s="99">
        <f>SUM(J18,H18,F18,L18)</f>
        <v>0</v>
      </c>
      <c r="O18" s="100">
        <f>SUM(M18:N18)</f>
        <v>0</v>
      </c>
      <c r="P18" s="297"/>
    </row>
    <row r="19" spans="2:16" ht="24" customHeight="1" thickBot="1">
      <c r="B19" s="308"/>
      <c r="C19" s="301"/>
      <c r="D19" s="101" t="s">
        <v>38</v>
      </c>
      <c r="E19" s="71"/>
      <c r="F19" s="71"/>
      <c r="G19" s="61"/>
      <c r="H19" s="61"/>
      <c r="I19" s="61"/>
      <c r="J19" s="61"/>
      <c r="K19" s="61"/>
      <c r="L19" s="61"/>
      <c r="M19" s="102">
        <f>SUM(I19,G19,E19,K19)</f>
        <v>0</v>
      </c>
      <c r="N19" s="103">
        <f>SUM(J19,H19,F19,L19)</f>
        <v>0</v>
      </c>
      <c r="O19" s="104">
        <f>SUM(M19:N19)</f>
        <v>0</v>
      </c>
      <c r="P19" s="297"/>
    </row>
    <row r="20" spans="2:16" ht="24" customHeight="1">
      <c r="B20" s="308"/>
      <c r="C20" s="284" t="s">
        <v>42</v>
      </c>
      <c r="D20" s="105" t="s">
        <v>36</v>
      </c>
      <c r="E20" s="106">
        <f>SUM(E12,E14,E16,E18)</f>
        <v>0</v>
      </c>
      <c r="F20" s="106">
        <f t="shared" ref="F20:L21" si="2">SUM(F12,F14,F16,F18)</f>
        <v>0</v>
      </c>
      <c r="G20" s="106">
        <f t="shared" si="2"/>
        <v>65639</v>
      </c>
      <c r="H20" s="106">
        <f t="shared" si="2"/>
        <v>70910</v>
      </c>
      <c r="I20" s="106">
        <f t="shared" si="2"/>
        <v>70854</v>
      </c>
      <c r="J20" s="106">
        <f t="shared" si="2"/>
        <v>74957</v>
      </c>
      <c r="K20" s="106">
        <f t="shared" si="2"/>
        <v>0</v>
      </c>
      <c r="L20" s="106">
        <f t="shared" si="2"/>
        <v>0</v>
      </c>
      <c r="M20" s="122">
        <f t="shared" si="0"/>
        <v>136493</v>
      </c>
      <c r="N20" s="123">
        <f t="shared" si="0"/>
        <v>145867</v>
      </c>
      <c r="O20" s="124">
        <f t="shared" si="1"/>
        <v>282360</v>
      </c>
      <c r="P20" s="297"/>
    </row>
    <row r="21" spans="2:16" ht="24" customHeight="1" thickBot="1">
      <c r="B21" s="308"/>
      <c r="C21" s="285"/>
      <c r="D21" s="107" t="s">
        <v>38</v>
      </c>
      <c r="E21" s="108">
        <f>SUM(E13,E15,E17,E19)</f>
        <v>0</v>
      </c>
      <c r="F21" s="108">
        <f t="shared" si="2"/>
        <v>0</v>
      </c>
      <c r="G21" s="108">
        <f t="shared" si="2"/>
        <v>50530</v>
      </c>
      <c r="H21" s="108">
        <f t="shared" si="2"/>
        <v>54689</v>
      </c>
      <c r="I21" s="108">
        <f t="shared" si="2"/>
        <v>75804</v>
      </c>
      <c r="J21" s="108">
        <f t="shared" si="2"/>
        <v>80222</v>
      </c>
      <c r="K21" s="108">
        <f t="shared" si="2"/>
        <v>357</v>
      </c>
      <c r="L21" s="108">
        <f t="shared" si="2"/>
        <v>368</v>
      </c>
      <c r="M21" s="125">
        <f t="shared" si="0"/>
        <v>126691</v>
      </c>
      <c r="N21" s="126">
        <f t="shared" si="0"/>
        <v>135279</v>
      </c>
      <c r="O21" s="127">
        <f t="shared" si="1"/>
        <v>261970</v>
      </c>
      <c r="P21" s="297"/>
    </row>
    <row r="22" spans="2:16" ht="24" customHeight="1" thickBot="1">
      <c r="B22" s="308"/>
      <c r="C22" s="305" t="s">
        <v>43</v>
      </c>
      <c r="D22" s="97" t="s">
        <v>36</v>
      </c>
      <c r="E22" s="169"/>
      <c r="F22" s="118"/>
      <c r="G22" s="273"/>
      <c r="H22" s="273"/>
      <c r="I22" s="273"/>
      <c r="J22" s="273"/>
      <c r="K22" s="118"/>
      <c r="L22" s="171"/>
      <c r="M22" s="109">
        <f t="shared" si="0"/>
        <v>0</v>
      </c>
      <c r="N22" s="110">
        <f t="shared" si="0"/>
        <v>0</v>
      </c>
      <c r="O22" s="111">
        <f t="shared" si="1"/>
        <v>0</v>
      </c>
      <c r="P22" s="297"/>
    </row>
    <row r="23" spans="2:16" ht="24" customHeight="1" thickBot="1">
      <c r="B23" s="308"/>
      <c r="C23" s="306"/>
      <c r="D23" s="101" t="s">
        <v>38</v>
      </c>
      <c r="E23" s="170"/>
      <c r="F23" s="172"/>
      <c r="G23" s="273">
        <v>1516</v>
      </c>
      <c r="H23" s="273">
        <v>1641</v>
      </c>
      <c r="I23" s="273">
        <v>2274</v>
      </c>
      <c r="J23" s="273">
        <v>2407</v>
      </c>
      <c r="K23" s="172"/>
      <c r="L23" s="173"/>
      <c r="M23" s="112">
        <f t="shared" si="0"/>
        <v>3790</v>
      </c>
      <c r="N23" s="113">
        <f t="shared" si="0"/>
        <v>4048</v>
      </c>
      <c r="O23" s="114">
        <f t="shared" si="1"/>
        <v>7838</v>
      </c>
      <c r="P23" s="297"/>
    </row>
    <row r="24" spans="2:16" ht="24" customHeight="1" thickBot="1">
      <c r="B24" s="311" t="s">
        <v>44</v>
      </c>
      <c r="C24" s="312"/>
      <c r="D24" s="312"/>
      <c r="E24" s="267"/>
      <c r="F24" s="267"/>
      <c r="G24" s="267"/>
      <c r="H24" s="267"/>
      <c r="I24" s="267"/>
      <c r="J24" s="267"/>
      <c r="K24" s="267"/>
      <c r="L24" s="267"/>
      <c r="M24" s="267"/>
      <c r="N24" s="267"/>
      <c r="O24" s="95"/>
      <c r="P24" s="96" t="s">
        <v>33</v>
      </c>
    </row>
    <row r="25" spans="2:16" ht="24" customHeight="1">
      <c r="B25" s="302" t="s">
        <v>45</v>
      </c>
      <c r="C25" s="290" t="s">
        <v>35</v>
      </c>
      <c r="D25" s="97" t="s">
        <v>36</v>
      </c>
      <c r="E25" s="66"/>
      <c r="F25" s="62"/>
      <c r="G25" s="62"/>
      <c r="H25" s="66"/>
      <c r="I25" s="62"/>
      <c r="J25" s="66"/>
      <c r="K25" s="62"/>
      <c r="L25" s="62"/>
      <c r="M25" s="98">
        <f>SUM(I25,G25,E25,K25)</f>
        <v>0</v>
      </c>
      <c r="N25" s="99">
        <f>SUM(J25,H25,F25,L25)</f>
        <v>0</v>
      </c>
      <c r="O25" s="100">
        <f>SUM(M25:N25)</f>
        <v>0</v>
      </c>
      <c r="P25" s="314" t="s">
        <v>46</v>
      </c>
    </row>
    <row r="26" spans="2:16" ht="24" customHeight="1" thickBot="1">
      <c r="B26" s="303"/>
      <c r="C26" s="291"/>
      <c r="D26" s="101" t="s">
        <v>38</v>
      </c>
      <c r="E26" s="67"/>
      <c r="F26" s="63"/>
      <c r="G26" s="63"/>
      <c r="H26" s="67"/>
      <c r="I26" s="63"/>
      <c r="J26" s="67"/>
      <c r="K26" s="63"/>
      <c r="L26" s="63"/>
      <c r="M26" s="102">
        <f>SUM(I26,G26,E26,K26)</f>
        <v>0</v>
      </c>
      <c r="N26" s="103">
        <f>SUM(J26,H26,F26,L26)</f>
        <v>0</v>
      </c>
      <c r="O26" s="104">
        <f>SUM(M26:N26)</f>
        <v>0</v>
      </c>
      <c r="P26" s="314"/>
    </row>
    <row r="27" spans="2:16" ht="24" customHeight="1">
      <c r="B27" s="303"/>
      <c r="C27" s="290" t="s">
        <v>39</v>
      </c>
      <c r="D27" s="97" t="s">
        <v>36</v>
      </c>
      <c r="E27" s="68"/>
      <c r="F27" s="64"/>
      <c r="G27" s="64"/>
      <c r="H27" s="68"/>
      <c r="I27" s="64"/>
      <c r="J27" s="68"/>
      <c r="K27" s="64"/>
      <c r="L27" s="64"/>
      <c r="M27" s="98">
        <f t="shared" ref="M27:N36" si="3">SUM(I27,G27,E27,K27)</f>
        <v>0</v>
      </c>
      <c r="N27" s="99">
        <f t="shared" si="3"/>
        <v>0</v>
      </c>
      <c r="O27" s="100">
        <f t="shared" ref="O27:O32" si="4">SUM(M27:N27)</f>
        <v>0</v>
      </c>
      <c r="P27" s="314"/>
    </row>
    <row r="28" spans="2:16" ht="24" customHeight="1" thickBot="1">
      <c r="B28" s="303"/>
      <c r="C28" s="291"/>
      <c r="D28" s="101" t="s">
        <v>38</v>
      </c>
      <c r="E28" s="69"/>
      <c r="F28" s="65"/>
      <c r="G28" s="65"/>
      <c r="H28" s="69"/>
      <c r="I28" s="65"/>
      <c r="J28" s="69"/>
      <c r="K28" s="65"/>
      <c r="L28" s="65"/>
      <c r="M28" s="102">
        <f t="shared" si="3"/>
        <v>0</v>
      </c>
      <c r="N28" s="103">
        <f t="shared" si="3"/>
        <v>0</v>
      </c>
      <c r="O28" s="104">
        <f t="shared" si="4"/>
        <v>0</v>
      </c>
      <c r="P28" s="314"/>
    </row>
    <row r="29" spans="2:16" ht="24" customHeight="1">
      <c r="B29" s="303"/>
      <c r="C29" s="292" t="s">
        <v>40</v>
      </c>
      <c r="D29" s="97" t="s">
        <v>36</v>
      </c>
      <c r="E29" s="68"/>
      <c r="F29" s="64"/>
      <c r="G29" s="64"/>
      <c r="H29" s="68"/>
      <c r="I29" s="64"/>
      <c r="J29" s="68"/>
      <c r="K29" s="64"/>
      <c r="L29" s="64"/>
      <c r="M29" s="98">
        <f t="shared" si="3"/>
        <v>0</v>
      </c>
      <c r="N29" s="99">
        <f t="shared" si="3"/>
        <v>0</v>
      </c>
      <c r="O29" s="100">
        <f t="shared" si="4"/>
        <v>0</v>
      </c>
      <c r="P29" s="314"/>
    </row>
    <row r="30" spans="2:16" ht="24" customHeight="1" thickBot="1">
      <c r="B30" s="303"/>
      <c r="C30" s="293"/>
      <c r="D30" s="101" t="s">
        <v>38</v>
      </c>
      <c r="E30" s="69"/>
      <c r="F30" s="65"/>
      <c r="G30" s="65"/>
      <c r="H30" s="69"/>
      <c r="I30" s="65"/>
      <c r="J30" s="69"/>
      <c r="K30" s="65"/>
      <c r="L30" s="65"/>
      <c r="M30" s="102">
        <f t="shared" si="3"/>
        <v>0</v>
      </c>
      <c r="N30" s="103">
        <f t="shared" si="3"/>
        <v>0</v>
      </c>
      <c r="O30" s="104">
        <f t="shared" si="4"/>
        <v>0</v>
      </c>
      <c r="P30" s="314"/>
    </row>
    <row r="31" spans="2:16" ht="24" customHeight="1">
      <c r="B31" s="303"/>
      <c r="C31" s="300" t="s">
        <v>41</v>
      </c>
      <c r="D31" s="97" t="s">
        <v>36</v>
      </c>
      <c r="E31" s="70"/>
      <c r="F31" s="60"/>
      <c r="G31" s="60"/>
      <c r="H31" s="70"/>
      <c r="I31" s="60"/>
      <c r="J31" s="70"/>
      <c r="K31" s="60"/>
      <c r="L31" s="60"/>
      <c r="M31" s="98">
        <f t="shared" si="3"/>
        <v>0</v>
      </c>
      <c r="N31" s="99">
        <f t="shared" si="3"/>
        <v>0</v>
      </c>
      <c r="O31" s="100">
        <f t="shared" si="4"/>
        <v>0</v>
      </c>
      <c r="P31" s="314"/>
    </row>
    <row r="32" spans="2:16" ht="24" customHeight="1" thickBot="1">
      <c r="B32" s="303"/>
      <c r="C32" s="301"/>
      <c r="D32" s="101" t="s">
        <v>38</v>
      </c>
      <c r="E32" s="71"/>
      <c r="F32" s="61"/>
      <c r="G32" s="61"/>
      <c r="H32" s="71"/>
      <c r="I32" s="61"/>
      <c r="J32" s="71"/>
      <c r="K32" s="61"/>
      <c r="L32" s="61"/>
      <c r="M32" s="102">
        <f t="shared" si="3"/>
        <v>0</v>
      </c>
      <c r="N32" s="103">
        <f t="shared" si="3"/>
        <v>0</v>
      </c>
      <c r="O32" s="104">
        <f t="shared" si="4"/>
        <v>0</v>
      </c>
      <c r="P32" s="314"/>
    </row>
    <row r="33" spans="2:16" ht="24" customHeight="1">
      <c r="B33" s="303"/>
      <c r="C33" s="284" t="s">
        <v>42</v>
      </c>
      <c r="D33" s="105" t="s">
        <v>36</v>
      </c>
      <c r="E33" s="115">
        <f>SUM(E25,E27,E29,E31)</f>
        <v>0</v>
      </c>
      <c r="F33" s="115">
        <f t="shared" ref="F33:L34" si="5">SUM(F25,F27,F29,F31)</f>
        <v>0</v>
      </c>
      <c r="G33" s="115">
        <f t="shared" si="5"/>
        <v>0</v>
      </c>
      <c r="H33" s="115">
        <f t="shared" si="5"/>
        <v>0</v>
      </c>
      <c r="I33" s="115">
        <f t="shared" si="5"/>
        <v>0</v>
      </c>
      <c r="J33" s="115">
        <f t="shared" si="5"/>
        <v>0</v>
      </c>
      <c r="K33" s="115">
        <f t="shared" si="5"/>
        <v>0</v>
      </c>
      <c r="L33" s="115">
        <f t="shared" si="5"/>
        <v>0</v>
      </c>
      <c r="M33" s="122">
        <f t="shared" si="3"/>
        <v>0</v>
      </c>
      <c r="N33" s="123">
        <f t="shared" si="3"/>
        <v>0</v>
      </c>
      <c r="O33" s="124">
        <f>SUM(M33:N33)</f>
        <v>0</v>
      </c>
      <c r="P33" s="314"/>
    </row>
    <row r="34" spans="2:16" ht="24" customHeight="1" thickBot="1">
      <c r="B34" s="303"/>
      <c r="C34" s="285"/>
      <c r="D34" s="107" t="s">
        <v>38</v>
      </c>
      <c r="E34" s="116">
        <f>SUM(E26,E28,E30,E32)</f>
        <v>0</v>
      </c>
      <c r="F34" s="116">
        <f t="shared" si="5"/>
        <v>0</v>
      </c>
      <c r="G34" s="116">
        <f t="shared" si="5"/>
        <v>0</v>
      </c>
      <c r="H34" s="116">
        <f t="shared" si="5"/>
        <v>0</v>
      </c>
      <c r="I34" s="116">
        <f t="shared" si="5"/>
        <v>0</v>
      </c>
      <c r="J34" s="116">
        <f t="shared" si="5"/>
        <v>0</v>
      </c>
      <c r="K34" s="116">
        <f t="shared" si="5"/>
        <v>0</v>
      </c>
      <c r="L34" s="116">
        <f t="shared" si="5"/>
        <v>0</v>
      </c>
      <c r="M34" s="125">
        <f t="shared" si="3"/>
        <v>0</v>
      </c>
      <c r="N34" s="126">
        <f t="shared" si="3"/>
        <v>0</v>
      </c>
      <c r="O34" s="127">
        <f>SUM(M34:N34)</f>
        <v>0</v>
      </c>
      <c r="P34" s="314"/>
    </row>
    <row r="35" spans="2:16" ht="24" customHeight="1">
      <c r="B35" s="303"/>
      <c r="C35" s="305" t="s">
        <v>47</v>
      </c>
      <c r="D35" s="97" t="s">
        <v>36</v>
      </c>
      <c r="E35" s="117"/>
      <c r="F35" s="117"/>
      <c r="G35" s="117"/>
      <c r="H35" s="117"/>
      <c r="I35" s="117"/>
      <c r="J35" s="117"/>
      <c r="K35" s="117"/>
      <c r="L35" s="117"/>
      <c r="M35" s="109">
        <f t="shared" si="3"/>
        <v>0</v>
      </c>
      <c r="N35" s="110">
        <f t="shared" si="3"/>
        <v>0</v>
      </c>
      <c r="O35" s="111">
        <f>SUM(M35:N35)</f>
        <v>0</v>
      </c>
      <c r="P35" s="90"/>
    </row>
    <row r="36" spans="2:16" ht="24" customHeight="1" thickBot="1">
      <c r="B36" s="304"/>
      <c r="C36" s="306"/>
      <c r="D36" s="101" t="s">
        <v>38</v>
      </c>
      <c r="E36" s="119"/>
      <c r="F36" s="119"/>
      <c r="G36" s="119"/>
      <c r="H36" s="119"/>
      <c r="I36" s="119"/>
      <c r="J36" s="119"/>
      <c r="K36" s="119"/>
      <c r="L36" s="119"/>
      <c r="M36" s="112">
        <f t="shared" si="3"/>
        <v>0</v>
      </c>
      <c r="N36" s="113">
        <f t="shared" si="3"/>
        <v>0</v>
      </c>
      <c r="O36" s="114">
        <f>SUM(M36:N36)</f>
        <v>0</v>
      </c>
      <c r="P36" s="90"/>
    </row>
    <row r="37" spans="2:16" ht="26.15" customHeight="1"/>
    <row r="38" spans="2:16" ht="24" customHeight="1">
      <c r="B38" s="253" t="s">
        <v>392</v>
      </c>
      <c r="C38" s="253"/>
      <c r="D38" s="250"/>
      <c r="E38" s="254"/>
      <c r="F38" s="254"/>
      <c r="G38" s="254"/>
      <c r="H38" s="254"/>
      <c r="I38" s="254"/>
    </row>
    <row r="39" spans="2:16" ht="32.15" customHeight="1" thickBot="1">
      <c r="B39" s="257" t="s">
        <v>391</v>
      </c>
      <c r="C39" s="252"/>
      <c r="D39" s="266"/>
      <c r="E39" s="256"/>
      <c r="F39" s="256"/>
      <c r="G39" s="256"/>
      <c r="H39" s="256"/>
      <c r="I39" s="256"/>
    </row>
    <row r="40" spans="2:16" ht="90" customHeight="1" thickBot="1">
      <c r="B40" s="315"/>
      <c r="C40" s="280"/>
      <c r="D40" s="280"/>
      <c r="E40" s="280"/>
      <c r="F40" s="280"/>
      <c r="G40" s="280"/>
      <c r="H40" s="280"/>
      <c r="I40" s="280"/>
      <c r="J40" s="280"/>
      <c r="K40" s="280"/>
      <c r="L40" s="280"/>
      <c r="M40" s="280"/>
      <c r="N40" s="280"/>
      <c r="O40" s="281"/>
    </row>
    <row r="41" spans="2:16">
      <c r="C41" s="246"/>
      <c r="D41" s="246"/>
      <c r="E41" s="255"/>
      <c r="F41" s="255"/>
      <c r="G41" s="255"/>
      <c r="H41" s="255"/>
      <c r="I41" s="255"/>
      <c r="J41" s="255"/>
      <c r="K41" s="255"/>
      <c r="L41" s="255"/>
      <c r="M41" s="255"/>
      <c r="N41" s="255"/>
      <c r="O41" s="255"/>
    </row>
    <row r="42" spans="2:16">
      <c r="B42" s="245"/>
      <c r="C42" s="246"/>
      <c r="D42" s="246"/>
      <c r="E42" s="255"/>
      <c r="F42" s="255"/>
      <c r="G42" s="255"/>
      <c r="H42" s="255"/>
      <c r="I42" s="255"/>
      <c r="J42" s="255"/>
      <c r="K42" s="255"/>
      <c r="L42" s="255"/>
      <c r="M42" s="255"/>
      <c r="N42" s="255"/>
      <c r="O42" s="255"/>
    </row>
    <row r="43" spans="2:16" ht="37" customHeight="1" thickBot="1">
      <c r="B43" s="313" t="s">
        <v>390</v>
      </c>
      <c r="C43" s="313"/>
      <c r="D43" s="313"/>
      <c r="E43" s="313"/>
      <c r="F43" s="313"/>
      <c r="G43" s="313"/>
      <c r="H43" s="313"/>
      <c r="I43" s="313"/>
      <c r="J43" s="313"/>
      <c r="K43" s="313"/>
      <c r="L43" s="313"/>
      <c r="M43" s="313"/>
      <c r="N43" s="313"/>
      <c r="O43" s="313"/>
    </row>
    <row r="44" spans="2:16" ht="90" customHeight="1" thickBot="1">
      <c r="B44" s="315"/>
      <c r="C44" s="280"/>
      <c r="D44" s="280"/>
      <c r="E44" s="280"/>
      <c r="F44" s="280"/>
      <c r="G44" s="280"/>
      <c r="H44" s="280"/>
      <c r="I44" s="280"/>
      <c r="J44" s="280"/>
      <c r="K44" s="280"/>
      <c r="L44" s="280"/>
      <c r="M44" s="280"/>
      <c r="N44" s="280"/>
      <c r="O44" s="281"/>
    </row>
    <row r="45" spans="2:16">
      <c r="E45" s="255"/>
      <c r="F45" s="255"/>
      <c r="G45" s="255"/>
      <c r="H45" s="255"/>
      <c r="I45" s="255"/>
      <c r="J45" s="255"/>
      <c r="K45" s="255"/>
      <c r="L45" s="255"/>
      <c r="M45" s="255"/>
      <c r="N45" s="255"/>
      <c r="O45" s="255"/>
    </row>
    <row r="46" spans="2:16">
      <c r="E46" s="255"/>
      <c r="F46" s="255"/>
      <c r="G46" s="255"/>
      <c r="H46" s="255"/>
      <c r="I46" s="255"/>
      <c r="J46" s="255"/>
      <c r="K46" s="255"/>
      <c r="L46" s="255"/>
      <c r="M46" s="255"/>
      <c r="N46" s="255"/>
      <c r="O46" s="255"/>
    </row>
    <row r="47" spans="2:16">
      <c r="E47" s="255"/>
      <c r="F47" s="255"/>
      <c r="G47" s="255"/>
      <c r="H47" s="255"/>
      <c r="I47" s="255"/>
      <c r="J47" s="255"/>
      <c r="K47" s="255"/>
      <c r="L47" s="255"/>
      <c r="M47" s="255"/>
      <c r="N47" s="255"/>
      <c r="O47" s="255"/>
    </row>
  </sheetData>
  <sheetProtection sheet="1" selectLockedCells="1"/>
  <mergeCells count="31">
    <mergeCell ref="E9:F9"/>
    <mergeCell ref="G9:H9"/>
    <mergeCell ref="I9:J9"/>
    <mergeCell ref="K9:L9"/>
    <mergeCell ref="M9:O9"/>
    <mergeCell ref="C1:P1"/>
    <mergeCell ref="C2:O2"/>
    <mergeCell ref="B3:O4"/>
    <mergeCell ref="B7:C7"/>
    <mergeCell ref="E8:L8"/>
    <mergeCell ref="B11:D11"/>
    <mergeCell ref="B12:B23"/>
    <mergeCell ref="C12:C13"/>
    <mergeCell ref="P12:P23"/>
    <mergeCell ref="C14:C15"/>
    <mergeCell ref="C16:C17"/>
    <mergeCell ref="C18:C19"/>
    <mergeCell ref="C20:C21"/>
    <mergeCell ref="C22:C23"/>
    <mergeCell ref="P25:P34"/>
    <mergeCell ref="C27:C28"/>
    <mergeCell ref="C29:C30"/>
    <mergeCell ref="C31:C32"/>
    <mergeCell ref="C33:C34"/>
    <mergeCell ref="B40:O40"/>
    <mergeCell ref="B43:O43"/>
    <mergeCell ref="B44:O44"/>
    <mergeCell ref="B24:D24"/>
    <mergeCell ref="B25:B36"/>
    <mergeCell ref="C25:C26"/>
    <mergeCell ref="C35:C36"/>
  </mergeCells>
  <dataValidations count="1">
    <dataValidation type="whole" allowBlank="1" showInputMessage="1" showErrorMessage="1" sqref="E12:L19 E22:L23 E25:L32 E35:L36" xr:uid="{9F25C0A0-76E0-482D-8F1A-64EDCC3E0609}">
      <formula1>0</formula1>
      <formula2>99999999999999</formula2>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76A45D69D6FBF4BABA16CBA11086F09" ma:contentTypeVersion="10" ma:contentTypeDescription="Create a new document." ma:contentTypeScope="" ma:versionID="8a28dd59cae1df84467797a4e5389924">
  <xsd:schema xmlns:xsd="http://www.w3.org/2001/XMLSchema" xmlns:xs="http://www.w3.org/2001/XMLSchema" xmlns:p="http://schemas.microsoft.com/office/2006/metadata/properties" xmlns:ns1="http://schemas.microsoft.com/sharepoint/v3" xmlns:ns2="3abe90c0-e688-47d3-ba6b-79056b092170" targetNamespace="http://schemas.microsoft.com/office/2006/metadata/properties" ma:root="true" ma:fieldsID="b3d29e65db82655b993bace93ad93085" ns1:_="" ns2:_="">
    <xsd:import namespace="http://schemas.microsoft.com/sharepoint/v3"/>
    <xsd:import namespace="3abe90c0-e688-47d3-ba6b-79056b09217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be90c0-e688-47d3-ba6b-79056b0921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849750-A662-4CDB-929B-8B9C00FABB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abe90c0-e688-47d3-ba6b-79056b0921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3BF5AC-7187-4300-B4C9-6818E6E445F4}">
  <ds:schemaRefs>
    <ds:schemaRef ds:uri="http://purl.org/dc/terms/"/>
    <ds:schemaRef ds:uri="http://schemas.microsoft.com/sharepoint/v3"/>
    <ds:schemaRef ds:uri="http://purl.org/dc/elements/1.1/"/>
    <ds:schemaRef ds:uri="http://www.w3.org/XML/1998/namespace"/>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3abe90c0-e688-47d3-ba6b-79056b092170"/>
    <ds:schemaRef ds:uri="http://purl.org/dc/dcmitype/"/>
  </ds:schemaRefs>
</ds:datastoreItem>
</file>

<file path=customXml/itemProps3.xml><?xml version="1.0" encoding="utf-8"?>
<ds:datastoreItem xmlns:ds="http://schemas.openxmlformats.org/officeDocument/2006/customXml" ds:itemID="{943FDA7D-2393-441E-AE38-CE1D2A2AEB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31</vt:i4>
      </vt:variant>
    </vt:vector>
  </HeadingPairs>
  <TitlesOfParts>
    <vt:vector size="45" baseType="lpstr">
      <vt:lpstr>Guidance</vt:lpstr>
      <vt:lpstr>A0 - Report information</vt:lpstr>
      <vt:lpstr>A0 - ADMIN</vt:lpstr>
      <vt:lpstr>A1 - Children reached</vt:lpstr>
      <vt:lpstr>A1 - UNDP</vt:lpstr>
      <vt:lpstr>A1 - SCI</vt:lpstr>
      <vt:lpstr>A1 - UNESCO</vt:lpstr>
      <vt:lpstr>A1 - UNRWA WB</vt:lpstr>
      <vt:lpstr>A1 - UNRWA Gaza</vt:lpstr>
      <vt:lpstr>A1 - UNICEF Basima</vt:lpstr>
      <vt:lpstr>A1 - UNICEF Panji</vt:lpstr>
      <vt:lpstr>A1 - UNICEF Maysoon</vt:lpstr>
      <vt:lpstr>A1 - ADMIN</vt:lpstr>
      <vt:lpstr>ADMIN - LISTS</vt:lpstr>
      <vt:lpstr>'A1 - ADMIN'!_ftnref1</vt:lpstr>
      <vt:lpstr>'A1 - Children reached'!_ftnref1</vt:lpstr>
      <vt:lpstr>'A1 - SCI'!_ftnref1</vt:lpstr>
      <vt:lpstr>'A1 - UNDP'!_ftnref1</vt:lpstr>
      <vt:lpstr>'A1 - UNESCO'!_ftnref1</vt:lpstr>
      <vt:lpstr>'A1 - UNICEF Basima'!_ftnref1</vt:lpstr>
      <vt:lpstr>'A1 - UNICEF Maysoon'!_ftnref1</vt:lpstr>
      <vt:lpstr>'A1 - UNICEF Panji'!_ftnref1</vt:lpstr>
      <vt:lpstr>'A1 - UNRWA Gaza'!_ftnref1</vt:lpstr>
      <vt:lpstr>'A1 - UNRWA WB'!_ftnref1</vt:lpstr>
      <vt:lpstr>'A1 - ADMIN'!_ftnref2</vt:lpstr>
      <vt:lpstr>'A0 - ADMIN'!IND1_LIST</vt:lpstr>
      <vt:lpstr>'A1 - SCI'!IND1_LIST</vt:lpstr>
      <vt:lpstr>'A1 - UNDP'!IND1_LIST</vt:lpstr>
      <vt:lpstr>'A1 - UNESCO'!IND1_LIST</vt:lpstr>
      <vt:lpstr>'A1 - UNICEF Basima'!IND1_LIST</vt:lpstr>
      <vt:lpstr>'A1 - UNICEF Maysoon'!IND1_LIST</vt:lpstr>
      <vt:lpstr>'A1 - UNICEF Panji'!IND1_LIST</vt:lpstr>
      <vt:lpstr>'A1 - UNRWA Gaza'!IND1_LIST</vt:lpstr>
      <vt:lpstr>'A1 - UNRWA WB'!IND1_LIST</vt:lpstr>
      <vt:lpstr>IND1_LIST</vt:lpstr>
      <vt:lpstr>'A0 - ADMIN'!IND10_LIST</vt:lpstr>
      <vt:lpstr>'A1 - SCI'!IND10_LIST</vt:lpstr>
      <vt:lpstr>'A1 - UNDP'!IND10_LIST</vt:lpstr>
      <vt:lpstr>'A1 - UNESCO'!IND10_LIST</vt:lpstr>
      <vt:lpstr>'A1 - UNICEF Basima'!IND10_LIST</vt:lpstr>
      <vt:lpstr>'A1 - UNICEF Maysoon'!IND10_LIST</vt:lpstr>
      <vt:lpstr>'A1 - UNICEF Panji'!IND10_LIST</vt:lpstr>
      <vt:lpstr>'A1 - UNRWA Gaza'!IND10_LIST</vt:lpstr>
      <vt:lpstr>'A1 - UNRWA WB'!IND10_LIST</vt:lpstr>
      <vt:lpstr>IND10_LIST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Administrator</cp:lastModifiedBy>
  <cp:revision/>
  <dcterms:created xsi:type="dcterms:W3CDTF">2019-02-19T20:16:25Z</dcterms:created>
  <dcterms:modified xsi:type="dcterms:W3CDTF">2021-06-23T13:02:36Z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0x010100F76A45D69D6FBF4BABA16CBA11086F09</vt:lpwstr>
  </property>
  <property fmtid="{D5CDD505-2E9C-101B-9397-08002B2CF9AE}" pid="3" name="_dlc_DocIdItemGuid">
    <vt:lpwstr>1e96a395-4baa-4867-b181-88a3b93e4b06</vt:lpwstr>
  </property>
</Properties>
</file>